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12120" windowHeight="10095"/>
  </bookViews>
  <sheets>
    <sheet name="FINANCEIRO (2)" sheetId="6" r:id="rId1"/>
    <sheet name="Plantio" sheetId="1" r:id="rId2"/>
    <sheet name="Orçamentos" sheetId="2" r:id="rId3"/>
    <sheet name="CRONOGRAMA" sheetId="3" r:id="rId4"/>
    <sheet name="FINANCEIRO" sheetId="5" r:id="rId5"/>
    <sheet name="FINANCEIRO (3)" sheetId="7" r:id="rId6"/>
    <sheet name="Ano 1" sheetId="8" r:id="rId7"/>
    <sheet name="Ano 2" sheetId="9" r:id="rId8"/>
    <sheet name="Ano 3" sheetId="10" r:id="rId9"/>
  </sheets>
  <definedNames>
    <definedName name="_xlnm.Print_Area" localSheetId="3">CRONOGRAMA!$A$2:$AB$22</definedName>
    <definedName name="_xlnm.Print_Area" localSheetId="4">FINANCEIRO!$A$2:$AC$28</definedName>
    <definedName name="_xlnm.Print_Area" localSheetId="0">'FINANCEIRO (2)'!$A$3:$S$68</definedName>
    <definedName name="_xlnm.Print_Area" localSheetId="5">'FINANCEIRO (3)'!$A$1:$Q$34</definedName>
    <definedName name="_xlnm.Print_Area" localSheetId="2">Orçamentos!$B$1:$I$23</definedName>
    <definedName name="_xlnm.Print_Area" localSheetId="1">Plantio!$A$1:$H$27</definedName>
  </definedNames>
  <calcPr calcId="124519"/>
</workbook>
</file>

<file path=xl/calcChain.xml><?xml version="1.0" encoding="utf-8"?>
<calcChain xmlns="http://schemas.openxmlformats.org/spreadsheetml/2006/main">
  <c r="Q28" i="6"/>
  <c r="Q29"/>
  <c r="Q30"/>
  <c r="Q31"/>
  <c r="P15" i="9"/>
  <c r="M15"/>
  <c r="L15"/>
  <c r="J15"/>
  <c r="I15"/>
  <c r="G15"/>
  <c r="F15"/>
  <c r="D15"/>
  <c r="C15"/>
  <c r="M14"/>
  <c r="L14"/>
  <c r="J14"/>
  <c r="I14"/>
  <c r="G14"/>
  <c r="F14"/>
  <c r="D14"/>
  <c r="C14"/>
  <c r="O13"/>
  <c r="P13" s="1"/>
  <c r="H13"/>
  <c r="H12"/>
  <c r="O12" s="1"/>
  <c r="P12" s="1"/>
  <c r="O11"/>
  <c r="P11" s="1"/>
  <c r="O10"/>
  <c r="P10" s="1"/>
  <c r="N9"/>
  <c r="N15" s="1"/>
  <c r="K9"/>
  <c r="K15" s="1"/>
  <c r="H9"/>
  <c r="H15" s="1"/>
  <c r="E9"/>
  <c r="E15" s="1"/>
  <c r="N8"/>
  <c r="N14" s="1"/>
  <c r="K8"/>
  <c r="K14" s="1"/>
  <c r="H8"/>
  <c r="H14" s="1"/>
  <c r="E8"/>
  <c r="E14" s="1"/>
  <c r="O7"/>
  <c r="P7" s="1"/>
  <c r="O6"/>
  <c r="P6" s="1"/>
  <c r="O5"/>
  <c r="P5" s="1"/>
  <c r="O4"/>
  <c r="P4" s="1"/>
  <c r="Q57" i="6"/>
  <c r="Q56"/>
  <c r="Q53"/>
  <c r="Q52"/>
  <c r="Q51"/>
  <c r="Q50"/>
  <c r="P55"/>
  <c r="P54" s="1"/>
  <c r="M55"/>
  <c r="M54" s="1"/>
  <c r="J55"/>
  <c r="J54" s="1"/>
  <c r="G55"/>
  <c r="P33"/>
  <c r="P32" s="1"/>
  <c r="M33"/>
  <c r="M32" s="1"/>
  <c r="J33"/>
  <c r="J32" s="1"/>
  <c r="G33"/>
  <c r="G32" s="1"/>
  <c r="P11"/>
  <c r="P10" s="1"/>
  <c r="M11"/>
  <c r="M10" s="1"/>
  <c r="P59"/>
  <c r="P58" s="1"/>
  <c r="Q58" s="1"/>
  <c r="J37"/>
  <c r="J36" s="1"/>
  <c r="J13"/>
  <c r="J12" s="1"/>
  <c r="G9"/>
  <c r="H9"/>
  <c r="H8" s="1"/>
  <c r="I9"/>
  <c r="F9"/>
  <c r="F8" s="1"/>
  <c r="G8"/>
  <c r="I8"/>
  <c r="E7"/>
  <c r="E6"/>
  <c r="Q55" l="1"/>
  <c r="O14" i="9"/>
  <c r="P14" s="1"/>
  <c r="O15"/>
  <c r="O8"/>
  <c r="P8" s="1"/>
  <c r="O9"/>
  <c r="P9" s="1"/>
  <c r="G54" i="6"/>
  <c r="Q54" s="1"/>
  <c r="Q59"/>
  <c r="O61"/>
  <c r="N61"/>
  <c r="L61"/>
  <c r="K61"/>
  <c r="I61"/>
  <c r="H61"/>
  <c r="F61"/>
  <c r="E61"/>
  <c r="P60"/>
  <c r="O60"/>
  <c r="N60"/>
  <c r="M60"/>
  <c r="L60"/>
  <c r="K60"/>
  <c r="J60"/>
  <c r="I60"/>
  <c r="H60"/>
  <c r="G60"/>
  <c r="F60"/>
  <c r="E60"/>
  <c r="Q60" s="1"/>
  <c r="P61"/>
  <c r="M61"/>
  <c r="J61"/>
  <c r="G61"/>
  <c r="N32" i="7"/>
  <c r="M32"/>
  <c r="K32"/>
  <c r="J32"/>
  <c r="H32"/>
  <c r="G32"/>
  <c r="E32"/>
  <c r="D32"/>
  <c r="O31"/>
  <c r="N31"/>
  <c r="M31"/>
  <c r="L31"/>
  <c r="K31"/>
  <c r="J31"/>
  <c r="I31"/>
  <c r="H31"/>
  <c r="G31"/>
  <c r="F31"/>
  <c r="E31"/>
  <c r="D31"/>
  <c r="I30"/>
  <c r="P30" s="1"/>
  <c r="P29"/>
  <c r="P28"/>
  <c r="P27"/>
  <c r="O26"/>
  <c r="O32" s="1"/>
  <c r="L26"/>
  <c r="L32" s="1"/>
  <c r="I26"/>
  <c r="F26"/>
  <c r="F32" s="1"/>
  <c r="P25"/>
  <c r="P24"/>
  <c r="P23"/>
  <c r="P22"/>
  <c r="P21"/>
  <c r="N15"/>
  <c r="M15"/>
  <c r="K15"/>
  <c r="J15"/>
  <c r="O14"/>
  <c r="N14"/>
  <c r="M14"/>
  <c r="L14"/>
  <c r="K14"/>
  <c r="J14"/>
  <c r="I14"/>
  <c r="H14"/>
  <c r="G14"/>
  <c r="F14"/>
  <c r="E14"/>
  <c r="D14"/>
  <c r="P13"/>
  <c r="P12"/>
  <c r="I11"/>
  <c r="P11" s="1"/>
  <c r="P10"/>
  <c r="Q27" s="1"/>
  <c r="O9"/>
  <c r="O15" s="1"/>
  <c r="L9"/>
  <c r="L15" s="1"/>
  <c r="I9"/>
  <c r="I15" s="1"/>
  <c r="P8"/>
  <c r="Q25" s="1"/>
  <c r="H7"/>
  <c r="H15" s="1"/>
  <c r="G7"/>
  <c r="G15" s="1"/>
  <c r="F7"/>
  <c r="F15" s="1"/>
  <c r="E7"/>
  <c r="P6"/>
  <c r="D5"/>
  <c r="P5" s="1"/>
  <c r="Q22" s="1"/>
  <c r="P4"/>
  <c r="Q21" s="1"/>
  <c r="Q35" i="6"/>
  <c r="R57" s="1"/>
  <c r="R53"/>
  <c r="Q36"/>
  <c r="R58" s="1"/>
  <c r="Q34"/>
  <c r="R56" s="1"/>
  <c r="Q32"/>
  <c r="R54" s="1"/>
  <c r="R52"/>
  <c r="R51"/>
  <c r="R50"/>
  <c r="O39"/>
  <c r="N39"/>
  <c r="L39"/>
  <c r="K39"/>
  <c r="I39"/>
  <c r="H39"/>
  <c r="F39"/>
  <c r="E39"/>
  <c r="P38"/>
  <c r="O38"/>
  <c r="N38"/>
  <c r="M38"/>
  <c r="L38"/>
  <c r="K38"/>
  <c r="J38"/>
  <c r="I38"/>
  <c r="H38"/>
  <c r="G38"/>
  <c r="F38"/>
  <c r="E38"/>
  <c r="Q37"/>
  <c r="P39"/>
  <c r="M39"/>
  <c r="G39"/>
  <c r="Q15"/>
  <c r="Q14"/>
  <c r="Q6"/>
  <c r="R28" s="1"/>
  <c r="O17"/>
  <c r="N17"/>
  <c r="L17"/>
  <c r="K17"/>
  <c r="O16"/>
  <c r="N16"/>
  <c r="L16"/>
  <c r="K16"/>
  <c r="E16"/>
  <c r="Q13"/>
  <c r="P17"/>
  <c r="M17"/>
  <c r="I17"/>
  <c r="H17"/>
  <c r="G17"/>
  <c r="F17"/>
  <c r="E17"/>
  <c r="AB26" i="5"/>
  <c r="AB25"/>
  <c r="AC25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AC23"/>
  <c r="AC21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6"/>
  <c r="D25"/>
  <c r="U24"/>
  <c r="I22"/>
  <c r="AC19"/>
  <c r="AA20"/>
  <c r="X20"/>
  <c r="U20"/>
  <c r="R20"/>
  <c r="O20"/>
  <c r="L20"/>
  <c r="I20"/>
  <c r="AC17"/>
  <c r="AC15"/>
  <c r="H18"/>
  <c r="G18"/>
  <c r="F18"/>
  <c r="E18"/>
  <c r="D16"/>
  <c r="AB23"/>
  <c r="AB21"/>
  <c r="AB19"/>
  <c r="AB17"/>
  <c r="AB15"/>
  <c r="AA20" i="3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AB19"/>
  <c r="AB18"/>
  <c r="AB17"/>
  <c r="AB16"/>
  <c r="AB15"/>
  <c r="F11" i="2"/>
  <c r="G26" i="1"/>
  <c r="G25"/>
  <c r="G24"/>
  <c r="F26"/>
  <c r="F25"/>
  <c r="F24"/>
  <c r="D26"/>
  <c r="D25"/>
  <c r="D24"/>
  <c r="B26"/>
  <c r="B25"/>
  <c r="B24"/>
  <c r="G18"/>
  <c r="F20"/>
  <c r="F19"/>
  <c r="F18"/>
  <c r="F15" i="2"/>
  <c r="F19"/>
  <c r="F7"/>
  <c r="G20" i="1"/>
  <c r="G19"/>
  <c r="B20"/>
  <c r="B19"/>
  <c r="B18"/>
  <c r="D14"/>
  <c r="D13"/>
  <c r="D12"/>
  <c r="C9"/>
  <c r="D6" s="1"/>
  <c r="R59" i="6" l="1"/>
  <c r="Q61"/>
  <c r="R37"/>
  <c r="Q28" i="7"/>
  <c r="P7"/>
  <c r="Q24" s="1"/>
  <c r="P14"/>
  <c r="Q31" s="1"/>
  <c r="Q23"/>
  <c r="P31"/>
  <c r="Q30"/>
  <c r="Q29"/>
  <c r="I32"/>
  <c r="P32" s="1"/>
  <c r="P9"/>
  <c r="E15"/>
  <c r="D15"/>
  <c r="P26"/>
  <c r="R35" i="6"/>
  <c r="R36"/>
  <c r="Q38"/>
  <c r="Q33"/>
  <c r="R55" s="1"/>
  <c r="J17"/>
  <c r="Q17" s="1"/>
  <c r="Q11"/>
  <c r="Q9"/>
  <c r="R31" s="1"/>
  <c r="Q7"/>
  <c r="R29" s="1"/>
  <c r="J39"/>
  <c r="Q39" s="1"/>
  <c r="R39" s="1"/>
  <c r="AB20" i="3"/>
  <c r="F21" i="2"/>
  <c r="D19" i="1"/>
  <c r="D18"/>
  <c r="D20"/>
  <c r="F6"/>
  <c r="R61" i="6" l="1"/>
  <c r="P16"/>
  <c r="Q12"/>
  <c r="R34" s="1"/>
  <c r="G16"/>
  <c r="I16"/>
  <c r="H16"/>
  <c r="M16"/>
  <c r="Q26" i="7"/>
  <c r="P15"/>
  <c r="Q32" s="1"/>
  <c r="R33" i="6"/>
  <c r="J16" l="1"/>
  <c r="Q10"/>
  <c r="R32" s="1"/>
  <c r="Q8"/>
  <c r="R30" s="1"/>
  <c r="F16"/>
  <c r="Q16" l="1"/>
  <c r="R38" l="1"/>
  <c r="R60"/>
</calcChain>
</file>

<file path=xl/sharedStrings.xml><?xml version="1.0" encoding="utf-8"?>
<sst xmlns="http://schemas.openxmlformats.org/spreadsheetml/2006/main" count="1216" uniqueCount="79">
  <si>
    <t>lote 1</t>
  </si>
  <si>
    <t>lote 2</t>
  </si>
  <si>
    <t>lote 3</t>
  </si>
  <si>
    <t>lote 4</t>
  </si>
  <si>
    <t>lote 5</t>
  </si>
  <si>
    <t>lote 6</t>
  </si>
  <si>
    <t>SOMA</t>
  </si>
  <si>
    <t>Total</t>
  </si>
  <si>
    <t>Espaçamento</t>
  </si>
  <si>
    <t>1,5x1,5</t>
  </si>
  <si>
    <t>2x2</t>
  </si>
  <si>
    <t>2x3</t>
  </si>
  <si>
    <t>Área total</t>
  </si>
  <si>
    <t>1,5 x 1,5</t>
  </si>
  <si>
    <t>2 x 2</t>
  </si>
  <si>
    <t>Preço Muda Caixa (SINAPI/2020)</t>
  </si>
  <si>
    <t xml:space="preserve"> nº mudas</t>
  </si>
  <si>
    <t>nº mudas arred.</t>
  </si>
  <si>
    <t>Valor total</t>
  </si>
  <si>
    <t>EMPRESA</t>
  </si>
  <si>
    <t>EQUIPAMENTOS</t>
  </si>
  <si>
    <t>DRONE + SOFTWARES</t>
  </si>
  <si>
    <t>ILHA TOPOGRÁFICA + SOFTWARE</t>
  </si>
  <si>
    <t>SANTIAGO E CINTRA GEO-TECNOLOGIAS</t>
  </si>
  <si>
    <t>VALOR</t>
  </si>
  <si>
    <t>IMAGEM</t>
  </si>
  <si>
    <t xml:space="preserve">2 LICENCIAMENTO ARGGIS + EXTENSÃO SPATIAL ANALYST + TREINAMENTO </t>
  </si>
  <si>
    <t>SOMA TOTAL</t>
  </si>
  <si>
    <t>Área Geopixel (m2)</t>
  </si>
  <si>
    <t>Área Processo (m2)</t>
  </si>
  <si>
    <t>Área Inc. Cadastral (m2)</t>
  </si>
  <si>
    <t xml:space="preserve">Diferença c/ geopixel (m2) </t>
  </si>
  <si>
    <t>R$ por muda c/BDI 25%</t>
  </si>
  <si>
    <t>SHOPTIME</t>
  </si>
  <si>
    <t>COMPUTADORES PREÇO UNITÁRIO</t>
  </si>
  <si>
    <t>SONDEQ</t>
  </si>
  <si>
    <t>ORÇAMENTOS PARA REFERÊNCIA</t>
  </si>
  <si>
    <t xml:space="preserve">Nº </t>
  </si>
  <si>
    <t>SOMA DE 4 (QUATRO) COMPUTADORES</t>
  </si>
  <si>
    <t>R$ por muda s/ BDI</t>
  </si>
  <si>
    <t>CÂMERA DE INSPEÇÃO COM SOFTWARE + ACESSÓRIOS</t>
  </si>
  <si>
    <t>ATIVIDADES</t>
  </si>
  <si>
    <t>ATIVIDADES/ MESES</t>
  </si>
  <si>
    <t>X</t>
  </si>
  <si>
    <t>MANUTENÇÃO</t>
  </si>
  <si>
    <t>RELATÓRIOS</t>
  </si>
  <si>
    <t>PROJETO DE COMPENSAÇÃO AMBIENTAL</t>
  </si>
  <si>
    <t xml:space="preserve">IMPLANTAÇÃO </t>
  </si>
  <si>
    <t>MEDIÇÕES</t>
  </si>
  <si>
    <t>CRONOGRAMA FÍSICO-FINANCEIRO</t>
  </si>
  <si>
    <t>TOTAL</t>
  </si>
  <si>
    <t>-</t>
  </si>
  <si>
    <t>IMPLANTAÇÃO/ PLANTIO</t>
  </si>
  <si>
    <t>CRONOGRAMA FINANCEIRO</t>
  </si>
  <si>
    <t>PROJETO DE COMPENSAÇÃO AMBIENTAL (*)</t>
  </si>
  <si>
    <t>IMPLANTAÇÃO/ PLANTIO (**)</t>
  </si>
  <si>
    <t>RELATÓRIO DE IMPLANTAÇÃO (***)</t>
  </si>
  <si>
    <t>RELATÓRIO DE MANUTENÇÃO (***)</t>
  </si>
  <si>
    <t>Notas: (*) Pagamento mediante aprovação do projeto pela CETESB; (**) Início das atividades mediante aprovação do projeto e emissão de TCRA pela CETESB; (**) Pagamento mediante validação do Relatório pela CETESB;</t>
  </si>
  <si>
    <t>%</t>
  </si>
  <si>
    <t>TOTAL (%)</t>
  </si>
  <si>
    <t>TOTAL (VALOR R$)</t>
  </si>
  <si>
    <t>TOTAL (24 MESES)</t>
  </si>
  <si>
    <t>SUBTOTAL (12 MESES)</t>
  </si>
  <si>
    <t>CRONOGRAMA FÍSICO-FINANCEIRO - ANO 1 (12 MESES)</t>
  </si>
  <si>
    <t>CRONOGRAMA FÍSICO-FINANCEIRO - ANO 2 (12 MESES)</t>
  </si>
  <si>
    <t>Fabiana Fernanda Marques</t>
  </si>
  <si>
    <t>CRONOGRAMA FÍSICO-FINANCEIRO - ANO 3 (12 MESES)</t>
  </si>
  <si>
    <t>Secretária Municipal</t>
  </si>
  <si>
    <t>Engenheiro Ambiental</t>
  </si>
  <si>
    <t>TOTAL (36 MESES)</t>
  </si>
  <si>
    <t>MANUTENÇÃO PROGRAMADA</t>
  </si>
  <si>
    <t>RELATÓRIOS DE MANUTENÇÃO (***)</t>
  </si>
  <si>
    <t>Notas: (*) Pagamento mediante aprovação do projeto pela CETESB; (**) Início das atividades mediante aprovação do projeto e emissão de TCRA pela CETESB</t>
  </si>
  <si>
    <t>Valor total da proposta</t>
  </si>
  <si>
    <t>RELATÓRIOS DE MANUTENÇÃO</t>
  </si>
  <si>
    <t>RELATÓRIO DE IMPLANTAÇÃO</t>
  </si>
  <si>
    <t>Maykon Luciano da Cunha Silva</t>
  </si>
  <si>
    <t>CREA-SP 5069871842</t>
  </si>
</sst>
</file>

<file path=xl/styles.xml><?xml version="1.0" encoding="utf-8"?>
<styleSheet xmlns="http://schemas.openxmlformats.org/spreadsheetml/2006/main">
  <numFmts count="2">
    <numFmt numFmtId="164" formatCode="_-[$R$-416]\ * #,##0.00_-;\-[$R$-416]\ * #,##0.00_-;_-[$R$-416]\ * &quot;-&quot;??_-;_-@_-"/>
    <numFmt numFmtId="165" formatCode="&quot;R$&quot;\ #,##0.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Verdana"/>
      <family val="2"/>
    </font>
    <font>
      <b/>
      <sz val="8"/>
      <color rgb="FF000000"/>
      <name val="Verdana"/>
      <family val="2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b/>
      <sz val="10"/>
      <color rgb="FF000000"/>
      <name val="Verdana"/>
      <family val="2"/>
    </font>
    <font>
      <sz val="9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9"/>
      <color theme="1"/>
      <name val="Verdana"/>
      <family val="2"/>
    </font>
    <font>
      <sz val="8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3">
    <xf numFmtId="0" fontId="0" fillId="0" borderId="0" xfId="0"/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4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7" fillId="9" borderId="19" xfId="0" applyFont="1" applyFill="1" applyBorder="1" applyAlignment="1">
      <alignment horizontal="center" vertical="center" wrapText="1"/>
    </xf>
    <xf numFmtId="0" fontId="6" fillId="8" borderId="24" xfId="0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horizontal="center" vertical="center" wrapText="1"/>
    </xf>
    <xf numFmtId="0" fontId="6" fillId="8" borderId="29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 vertical="center" wrapText="1"/>
    </xf>
    <xf numFmtId="10" fontId="6" fillId="8" borderId="8" xfId="0" applyNumberFormat="1" applyFont="1" applyFill="1" applyBorder="1" applyAlignment="1">
      <alignment horizontal="center" vertical="center" wrapText="1"/>
    </xf>
    <xf numFmtId="0" fontId="6" fillId="8" borderId="26" xfId="0" applyFont="1" applyFill="1" applyBorder="1" applyAlignment="1">
      <alignment horizontal="center" vertical="center" wrapText="1"/>
    </xf>
    <xf numFmtId="9" fontId="6" fillId="8" borderId="27" xfId="0" applyNumberFormat="1" applyFont="1" applyFill="1" applyBorder="1" applyAlignment="1">
      <alignment horizontal="center" vertical="center" wrapText="1"/>
    </xf>
    <xf numFmtId="9" fontId="6" fillId="8" borderId="3" xfId="0" applyNumberFormat="1" applyFont="1" applyFill="1" applyBorder="1" applyAlignment="1">
      <alignment horizontal="center" vertical="center" wrapText="1"/>
    </xf>
    <xf numFmtId="9" fontId="6" fillId="8" borderId="24" xfId="1" applyNumberFormat="1" applyFont="1" applyFill="1" applyBorder="1" applyAlignment="1">
      <alignment horizontal="center" vertical="center" wrapText="1"/>
    </xf>
    <xf numFmtId="9" fontId="6" fillId="8" borderId="25" xfId="1" applyNumberFormat="1" applyFont="1" applyFill="1" applyBorder="1" applyAlignment="1">
      <alignment horizontal="center" vertical="center" wrapText="1"/>
    </xf>
    <xf numFmtId="9" fontId="6" fillId="8" borderId="28" xfId="0" applyNumberFormat="1" applyFont="1" applyFill="1" applyBorder="1" applyAlignment="1">
      <alignment horizontal="center" vertical="center" wrapText="1"/>
    </xf>
    <xf numFmtId="9" fontId="6" fillId="8" borderId="26" xfId="1" applyNumberFormat="1" applyFont="1" applyFill="1" applyBorder="1" applyAlignment="1">
      <alignment horizontal="center" vertical="center" wrapText="1"/>
    </xf>
    <xf numFmtId="9" fontId="6" fillId="8" borderId="30" xfId="0" applyNumberFormat="1" applyFont="1" applyFill="1" applyBorder="1" applyAlignment="1">
      <alignment horizontal="center" vertical="center" wrapText="1"/>
    </xf>
    <xf numFmtId="9" fontId="6" fillId="9" borderId="11" xfId="0" applyNumberFormat="1" applyFont="1" applyFill="1" applyBorder="1" applyAlignment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5" fillId="9" borderId="30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4" fontId="6" fillId="8" borderId="30" xfId="0" applyNumberFormat="1" applyFont="1" applyFill="1" applyBorder="1" applyAlignment="1">
      <alignment horizontal="center" vertical="center" wrapText="1"/>
    </xf>
    <xf numFmtId="164" fontId="6" fillId="8" borderId="34" xfId="0" applyNumberFormat="1" applyFont="1" applyFill="1" applyBorder="1" applyAlignment="1">
      <alignment horizontal="center" vertical="center" wrapText="1"/>
    </xf>
    <xf numFmtId="9" fontId="6" fillId="8" borderId="35" xfId="0" applyNumberFormat="1" applyFont="1" applyFill="1" applyBorder="1" applyAlignment="1">
      <alignment horizontal="center" vertical="center" wrapText="1"/>
    </xf>
    <xf numFmtId="9" fontId="6" fillId="8" borderId="36" xfId="0" applyNumberFormat="1" applyFont="1" applyFill="1" applyBorder="1" applyAlignment="1">
      <alignment horizontal="center" vertical="center" wrapText="1"/>
    </xf>
    <xf numFmtId="164" fontId="6" fillId="8" borderId="37" xfId="0" applyNumberFormat="1" applyFont="1" applyFill="1" applyBorder="1" applyAlignment="1">
      <alignment horizontal="center" vertical="center" wrapText="1"/>
    </xf>
    <xf numFmtId="9" fontId="6" fillId="8" borderId="38" xfId="0" applyNumberFormat="1" applyFont="1" applyFill="1" applyBorder="1" applyAlignment="1">
      <alignment horizontal="center" vertical="center" wrapText="1"/>
    </xf>
    <xf numFmtId="9" fontId="6" fillId="8" borderId="39" xfId="0" applyNumberFormat="1" applyFont="1" applyFill="1" applyBorder="1" applyAlignment="1">
      <alignment horizontal="center" vertical="center" wrapText="1"/>
    </xf>
    <xf numFmtId="9" fontId="6" fillId="8" borderId="40" xfId="0" applyNumberFormat="1" applyFont="1" applyFill="1" applyBorder="1" applyAlignment="1">
      <alignment horizontal="center" vertical="center" wrapText="1"/>
    </xf>
    <xf numFmtId="9" fontId="6" fillId="8" borderId="41" xfId="0" applyNumberFormat="1" applyFont="1" applyFill="1" applyBorder="1" applyAlignment="1">
      <alignment horizontal="center" vertical="center" wrapText="1"/>
    </xf>
    <xf numFmtId="9" fontId="6" fillId="8" borderId="42" xfId="0" applyNumberFormat="1" applyFont="1" applyFill="1" applyBorder="1" applyAlignment="1">
      <alignment horizontal="center" vertical="center" wrapText="1"/>
    </xf>
    <xf numFmtId="164" fontId="6" fillId="8" borderId="0" xfId="0" applyNumberFormat="1" applyFont="1" applyFill="1" applyBorder="1" applyAlignment="1">
      <alignment horizontal="center" vertical="center" wrapText="1"/>
    </xf>
    <xf numFmtId="9" fontId="6" fillId="8" borderId="31" xfId="0" applyNumberFormat="1" applyFont="1" applyFill="1" applyBorder="1" applyAlignment="1">
      <alignment horizontal="center" vertical="center" wrapText="1"/>
    </xf>
    <xf numFmtId="9" fontId="6" fillId="8" borderId="10" xfId="0" applyNumberFormat="1" applyFont="1" applyFill="1" applyBorder="1" applyAlignment="1">
      <alignment horizontal="center" vertical="center" wrapText="1"/>
    </xf>
    <xf numFmtId="164" fontId="6" fillId="8" borderId="10" xfId="0" applyNumberFormat="1" applyFont="1" applyFill="1" applyBorder="1" applyAlignment="1">
      <alignment horizontal="center" vertical="center" wrapText="1"/>
    </xf>
    <xf numFmtId="9" fontId="6" fillId="9" borderId="8" xfId="0" applyNumberFormat="1" applyFont="1" applyFill="1" applyBorder="1" applyAlignment="1">
      <alignment horizontal="center" vertical="center" wrapText="1"/>
    </xf>
    <xf numFmtId="9" fontId="6" fillId="8" borderId="8" xfId="1" applyNumberFormat="1" applyFont="1" applyFill="1" applyBorder="1" applyAlignment="1">
      <alignment horizontal="center" vertical="center" wrapText="1"/>
    </xf>
    <xf numFmtId="164" fontId="6" fillId="9" borderId="8" xfId="0" applyNumberFormat="1" applyFont="1" applyFill="1" applyBorder="1" applyAlignment="1">
      <alignment horizontal="center" vertical="center" wrapText="1"/>
    </xf>
    <xf numFmtId="164" fontId="6" fillId="9" borderId="24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9" borderId="23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9" fontId="6" fillId="8" borderId="24" xfId="0" applyNumberFormat="1" applyFont="1" applyFill="1" applyBorder="1" applyAlignment="1">
      <alignment horizontal="center" vertical="center" wrapText="1"/>
    </xf>
    <xf numFmtId="9" fontId="6" fillId="8" borderId="33" xfId="0" applyNumberFormat="1" applyFont="1" applyFill="1" applyBorder="1" applyAlignment="1">
      <alignment horizontal="center" vertical="center" wrapText="1"/>
    </xf>
    <xf numFmtId="164" fontId="6" fillId="9" borderId="12" xfId="0" applyNumberFormat="1" applyFont="1" applyFill="1" applyBorder="1" applyAlignment="1">
      <alignment horizontal="center" vertical="center" wrapText="1"/>
    </xf>
    <xf numFmtId="9" fontId="6" fillId="7" borderId="24" xfId="0" applyNumberFormat="1" applyFont="1" applyFill="1" applyBorder="1" applyAlignment="1">
      <alignment horizontal="center" vertical="center" wrapText="1"/>
    </xf>
    <xf numFmtId="164" fontId="6" fillId="7" borderId="12" xfId="0" applyNumberFormat="1" applyFont="1" applyFill="1" applyBorder="1" applyAlignment="1">
      <alignment horizontal="center" vertical="center" wrapText="1"/>
    </xf>
    <xf numFmtId="9" fontId="6" fillId="7" borderId="43" xfId="0" applyNumberFormat="1" applyFont="1" applyFill="1" applyBorder="1" applyAlignment="1">
      <alignment horizontal="center" vertical="center" wrapText="1"/>
    </xf>
    <xf numFmtId="164" fontId="6" fillId="7" borderId="14" xfId="0" applyNumberFormat="1" applyFont="1" applyFill="1" applyBorder="1" applyAlignment="1">
      <alignment horizontal="center" vertical="center" wrapText="1"/>
    </xf>
    <xf numFmtId="9" fontId="6" fillId="9" borderId="13" xfId="0" applyNumberFormat="1" applyFont="1" applyFill="1" applyBorder="1" applyAlignment="1">
      <alignment horizontal="center" vertical="center" wrapText="1"/>
    </xf>
    <xf numFmtId="164" fontId="6" fillId="8" borderId="9" xfId="0" applyNumberFormat="1" applyFont="1" applyFill="1" applyBorder="1" applyAlignment="1">
      <alignment horizontal="center" vertical="center" wrapText="1"/>
    </xf>
    <xf numFmtId="164" fontId="6" fillId="8" borderId="29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9" fontId="6" fillId="8" borderId="1" xfId="0" applyNumberFormat="1" applyFont="1" applyFill="1" applyBorder="1" applyAlignment="1">
      <alignment horizontal="center" vertical="center" wrapText="1"/>
    </xf>
    <xf numFmtId="9" fontId="6" fillId="7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0" fontId="6" fillId="8" borderId="1" xfId="0" applyNumberFormat="1" applyFont="1" applyFill="1" applyBorder="1" applyAlignment="1">
      <alignment horizontal="center" vertical="center" wrapText="1"/>
    </xf>
    <xf numFmtId="9" fontId="6" fillId="9" borderId="1" xfId="0" applyNumberFormat="1" applyFont="1" applyFill="1" applyBorder="1" applyAlignment="1">
      <alignment horizontal="center" vertical="center" wrapText="1"/>
    </xf>
    <xf numFmtId="9" fontId="6" fillId="6" borderId="1" xfId="0" applyNumberFormat="1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0" fillId="0" borderId="42" xfId="0" applyBorder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10" fontId="6" fillId="0" borderId="42" xfId="0" applyNumberFormat="1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right" vertical="center"/>
    </xf>
    <xf numFmtId="0" fontId="1" fillId="5" borderId="7" xfId="0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wrapText="1"/>
    </xf>
    <xf numFmtId="0" fontId="7" fillId="9" borderId="18" xfId="0" applyFont="1" applyFill="1" applyBorder="1" applyAlignment="1">
      <alignment horizontal="center" wrapText="1"/>
    </xf>
    <xf numFmtId="0" fontId="7" fillId="9" borderId="19" xfId="0" applyFont="1" applyFill="1" applyBorder="1" applyAlignment="1">
      <alignment horizontal="center" wrapText="1"/>
    </xf>
    <xf numFmtId="164" fontId="6" fillId="8" borderId="13" xfId="1" applyNumberFormat="1" applyFont="1" applyFill="1" applyBorder="1" applyAlignment="1">
      <alignment horizontal="center" vertical="center" wrapText="1"/>
    </xf>
    <xf numFmtId="164" fontId="6" fillId="8" borderId="15" xfId="1" applyNumberFormat="1" applyFont="1" applyFill="1" applyBorder="1" applyAlignment="1">
      <alignment horizontal="center" vertical="center" wrapText="1"/>
    </xf>
    <xf numFmtId="164" fontId="6" fillId="8" borderId="12" xfId="1" applyNumberFormat="1" applyFont="1" applyFill="1" applyBorder="1" applyAlignment="1">
      <alignment horizontal="center" vertical="center" wrapText="1"/>
    </xf>
    <xf numFmtId="0" fontId="3" fillId="9" borderId="16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9" fontId="6" fillId="8" borderId="15" xfId="1" applyNumberFormat="1" applyFont="1" applyFill="1" applyBorder="1" applyAlignment="1">
      <alignment horizontal="center" vertical="center" wrapText="1"/>
    </xf>
    <xf numFmtId="9" fontId="6" fillId="8" borderId="12" xfId="1" applyNumberFormat="1" applyFont="1" applyFill="1" applyBorder="1" applyAlignment="1">
      <alignment horizontal="center" vertical="center" wrapText="1"/>
    </xf>
    <xf numFmtId="9" fontId="6" fillId="8" borderId="13" xfId="1" applyNumberFormat="1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S72"/>
  <sheetViews>
    <sheetView showGridLines="0" tabSelected="1" view="pageBreakPreview" topLeftCell="C34" zoomScale="70" zoomScaleNormal="70" zoomScaleSheetLayoutView="70" zoomScalePageLayoutView="70" workbookViewId="0">
      <selection activeCell="P43" sqref="P43"/>
    </sheetView>
  </sheetViews>
  <sheetFormatPr defaultRowHeight="15"/>
  <cols>
    <col min="1" max="2" width="0" hidden="1" customWidth="1"/>
    <col min="3" max="3" width="4.5703125" customWidth="1"/>
    <col min="4" max="4" width="23" customWidth="1"/>
    <col min="5" max="16" width="15.7109375" customWidth="1"/>
    <col min="17" max="17" width="17.85546875" customWidth="1"/>
    <col min="18" max="18" width="17.140625" customWidth="1"/>
    <col min="19" max="19" width="7.5703125" bestFit="1" customWidth="1"/>
    <col min="20" max="21" width="14.5703125" bestFit="1" customWidth="1"/>
    <col min="22" max="22" width="7.5703125" bestFit="1" customWidth="1"/>
    <col min="23" max="24" width="15.85546875" bestFit="1" customWidth="1"/>
    <col min="25" max="25" width="7.5703125" bestFit="1" customWidth="1"/>
    <col min="26" max="27" width="14.5703125" bestFit="1" customWidth="1"/>
    <col min="28" max="28" width="7.5703125" bestFit="1" customWidth="1"/>
    <col min="29" max="29" width="14.5703125" bestFit="1" customWidth="1"/>
    <col min="30" max="30" width="15.85546875" bestFit="1" customWidth="1"/>
    <col min="31" max="31" width="17.140625" bestFit="1" customWidth="1"/>
    <col min="34" max="34" width="14.5703125" bestFit="1" customWidth="1"/>
    <col min="36" max="36" width="12.7109375" bestFit="1" customWidth="1"/>
    <col min="37" max="37" width="14.85546875" customWidth="1"/>
    <col min="40" max="40" width="14.5703125" bestFit="1" customWidth="1"/>
    <col min="43" max="43" width="15.85546875" customWidth="1"/>
    <col min="44" max="44" width="15.85546875" bestFit="1" customWidth="1"/>
    <col min="45" max="45" width="17.140625" bestFit="1" customWidth="1"/>
  </cols>
  <sheetData>
    <row r="2" spans="4:17">
      <c r="D2" t="s">
        <v>74</v>
      </c>
      <c r="E2">
        <v>162813.68</v>
      </c>
    </row>
    <row r="4" spans="4:17" ht="26.25" customHeight="1">
      <c r="D4" s="103" t="s">
        <v>64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</row>
    <row r="5" spans="4:17" ht="26.25" customHeight="1">
      <c r="D5" s="84" t="s">
        <v>42</v>
      </c>
      <c r="E5" s="85">
        <v>1</v>
      </c>
      <c r="F5" s="85">
        <v>2</v>
      </c>
      <c r="G5" s="85">
        <v>3</v>
      </c>
      <c r="H5" s="85">
        <v>4</v>
      </c>
      <c r="I5" s="85">
        <v>5</v>
      </c>
      <c r="J5" s="85">
        <v>6</v>
      </c>
      <c r="K5" s="85">
        <v>7</v>
      </c>
      <c r="L5" s="85">
        <v>8</v>
      </c>
      <c r="M5" s="85">
        <v>9</v>
      </c>
      <c r="N5" s="85">
        <v>10</v>
      </c>
      <c r="O5" s="85">
        <v>11</v>
      </c>
      <c r="P5" s="85">
        <v>12</v>
      </c>
      <c r="Q5" s="84" t="s">
        <v>63</v>
      </c>
    </row>
    <row r="6" spans="4:17" s="11" customFormat="1" ht="18" customHeight="1">
      <c r="D6" s="104" t="s">
        <v>54</v>
      </c>
      <c r="E6" s="86">
        <f>E7/$E$2</f>
        <v>0.15</v>
      </c>
      <c r="F6" s="86" t="s">
        <v>51</v>
      </c>
      <c r="G6" s="86" t="s">
        <v>51</v>
      </c>
      <c r="H6" s="86" t="s">
        <v>51</v>
      </c>
      <c r="I6" s="86" t="s">
        <v>51</v>
      </c>
      <c r="J6" s="86" t="s">
        <v>51</v>
      </c>
      <c r="K6" s="86" t="s">
        <v>51</v>
      </c>
      <c r="L6" s="86" t="s">
        <v>51</v>
      </c>
      <c r="M6" s="86" t="s">
        <v>51</v>
      </c>
      <c r="N6" s="86" t="s">
        <v>51</v>
      </c>
      <c r="O6" s="86" t="s">
        <v>51</v>
      </c>
      <c r="P6" s="86" t="s">
        <v>51</v>
      </c>
      <c r="Q6" s="87">
        <f t="shared" ref="Q6:Q15" si="0">SUM(E6:P6)</f>
        <v>0.15</v>
      </c>
    </row>
    <row r="7" spans="4:17" s="11" customFormat="1" ht="17.25" customHeight="1">
      <c r="D7" s="104"/>
      <c r="E7" s="88">
        <f>E2*0.15</f>
        <v>24422.052</v>
      </c>
      <c r="F7" s="86" t="s">
        <v>51</v>
      </c>
      <c r="G7" s="86" t="s">
        <v>51</v>
      </c>
      <c r="H7" s="86" t="s">
        <v>51</v>
      </c>
      <c r="I7" s="86" t="s">
        <v>51</v>
      </c>
      <c r="J7" s="86" t="s">
        <v>51</v>
      </c>
      <c r="K7" s="86" t="s">
        <v>51</v>
      </c>
      <c r="L7" s="86" t="s">
        <v>51</v>
      </c>
      <c r="M7" s="86" t="s">
        <v>51</v>
      </c>
      <c r="N7" s="86" t="s">
        <v>51</v>
      </c>
      <c r="O7" s="86" t="s">
        <v>51</v>
      </c>
      <c r="P7" s="86" t="s">
        <v>51</v>
      </c>
      <c r="Q7" s="89">
        <f t="shared" si="0"/>
        <v>24422.052</v>
      </c>
    </row>
    <row r="8" spans="4:17" s="11" customFormat="1" ht="15" customHeight="1">
      <c r="D8" s="104" t="s">
        <v>55</v>
      </c>
      <c r="E8" s="86" t="s">
        <v>51</v>
      </c>
      <c r="F8" s="86">
        <f>F9/$E$2</f>
        <v>0.05</v>
      </c>
      <c r="G8" s="86">
        <f t="shared" ref="G8:I8" si="1">G9/$E$2</f>
        <v>0.05</v>
      </c>
      <c r="H8" s="86">
        <f t="shared" si="1"/>
        <v>0.05</v>
      </c>
      <c r="I8" s="86">
        <f t="shared" si="1"/>
        <v>0.05</v>
      </c>
      <c r="J8" s="86" t="s">
        <v>51</v>
      </c>
      <c r="K8" s="86" t="s">
        <v>51</v>
      </c>
      <c r="L8" s="86" t="s">
        <v>51</v>
      </c>
      <c r="M8" s="86" t="s">
        <v>51</v>
      </c>
      <c r="N8" s="86" t="s">
        <v>51</v>
      </c>
      <c r="O8" s="86" t="s">
        <v>51</v>
      </c>
      <c r="P8" s="86" t="s">
        <v>51</v>
      </c>
      <c r="Q8" s="87">
        <f t="shared" si="0"/>
        <v>0.2</v>
      </c>
    </row>
    <row r="9" spans="4:17" s="11" customFormat="1">
      <c r="D9" s="104"/>
      <c r="E9" s="86" t="s">
        <v>51</v>
      </c>
      <c r="F9" s="88">
        <f>$E$2*0.05</f>
        <v>8140.6840000000002</v>
      </c>
      <c r="G9" s="88">
        <f t="shared" ref="G9:I9" si="2">$E$2*0.05</f>
        <v>8140.6840000000002</v>
      </c>
      <c r="H9" s="88">
        <f t="shared" si="2"/>
        <v>8140.6840000000002</v>
      </c>
      <c r="I9" s="88">
        <f t="shared" si="2"/>
        <v>8140.6840000000002</v>
      </c>
      <c r="J9" s="86" t="s">
        <v>51</v>
      </c>
      <c r="K9" s="86" t="s">
        <v>51</v>
      </c>
      <c r="L9" s="86" t="s">
        <v>51</v>
      </c>
      <c r="M9" s="86" t="s">
        <v>51</v>
      </c>
      <c r="N9" s="86" t="s">
        <v>51</v>
      </c>
      <c r="O9" s="86" t="s">
        <v>51</v>
      </c>
      <c r="P9" s="86" t="s">
        <v>51</v>
      </c>
      <c r="Q9" s="89">
        <f t="shared" si="0"/>
        <v>32562.736000000001</v>
      </c>
    </row>
    <row r="10" spans="4:17" s="11" customFormat="1">
      <c r="D10" s="104" t="s">
        <v>71</v>
      </c>
      <c r="E10" s="86" t="s">
        <v>51</v>
      </c>
      <c r="F10" s="86" t="s">
        <v>51</v>
      </c>
      <c r="G10" s="86" t="s">
        <v>51</v>
      </c>
      <c r="H10" s="86" t="s">
        <v>51</v>
      </c>
      <c r="I10" s="86" t="s">
        <v>51</v>
      </c>
      <c r="J10" s="86" t="s">
        <v>51</v>
      </c>
      <c r="K10" s="86" t="s">
        <v>51</v>
      </c>
      <c r="L10" s="86" t="s">
        <v>51</v>
      </c>
      <c r="M10" s="86">
        <f>M11/E2</f>
        <v>0.02</v>
      </c>
      <c r="N10" s="86" t="s">
        <v>51</v>
      </c>
      <c r="O10" s="86" t="s">
        <v>51</v>
      </c>
      <c r="P10" s="86">
        <f>P11/E2</f>
        <v>0.02</v>
      </c>
      <c r="Q10" s="87">
        <f t="shared" si="0"/>
        <v>0.04</v>
      </c>
    </row>
    <row r="11" spans="4:17" s="11" customFormat="1">
      <c r="D11" s="104"/>
      <c r="E11" s="86" t="s">
        <v>51</v>
      </c>
      <c r="F11" s="86" t="s">
        <v>51</v>
      </c>
      <c r="G11" s="86" t="s">
        <v>51</v>
      </c>
      <c r="H11" s="86" t="s">
        <v>51</v>
      </c>
      <c r="I11" s="86" t="s">
        <v>51</v>
      </c>
      <c r="J11" s="86" t="s">
        <v>51</v>
      </c>
      <c r="K11" s="86" t="s">
        <v>51</v>
      </c>
      <c r="L11" s="86" t="s">
        <v>51</v>
      </c>
      <c r="M11" s="88">
        <f>E2*0.02</f>
        <v>3256.2736</v>
      </c>
      <c r="N11" s="86" t="s">
        <v>51</v>
      </c>
      <c r="O11" s="86" t="s">
        <v>51</v>
      </c>
      <c r="P11" s="88">
        <f>E2*0.02</f>
        <v>3256.2736</v>
      </c>
      <c r="Q11" s="89">
        <f t="shared" si="0"/>
        <v>6512.5472</v>
      </c>
    </row>
    <row r="12" spans="4:17" s="11" customFormat="1" ht="15" customHeight="1">
      <c r="D12" s="104" t="s">
        <v>76</v>
      </c>
      <c r="E12" s="86" t="s">
        <v>51</v>
      </c>
      <c r="F12" s="86" t="s">
        <v>51</v>
      </c>
      <c r="G12" s="86" t="s">
        <v>51</v>
      </c>
      <c r="H12" s="86"/>
      <c r="I12" s="86" t="s">
        <v>51</v>
      </c>
      <c r="J12" s="86">
        <f t="shared" ref="J12" si="3">J13/$E$2</f>
        <v>0.15</v>
      </c>
      <c r="K12" s="86" t="s">
        <v>51</v>
      </c>
      <c r="L12" s="86" t="s">
        <v>51</v>
      </c>
      <c r="M12" s="86" t="s">
        <v>51</v>
      </c>
      <c r="N12" s="86" t="s">
        <v>51</v>
      </c>
      <c r="O12" s="86" t="s">
        <v>51</v>
      </c>
      <c r="P12" s="86" t="s">
        <v>51</v>
      </c>
      <c r="Q12" s="87">
        <f t="shared" si="0"/>
        <v>0.15</v>
      </c>
    </row>
    <row r="13" spans="4:17" s="11" customFormat="1">
      <c r="D13" s="104"/>
      <c r="E13" s="86" t="s">
        <v>51</v>
      </c>
      <c r="F13" s="86" t="s">
        <v>51</v>
      </c>
      <c r="G13" s="86" t="s">
        <v>51</v>
      </c>
      <c r="H13" s="88"/>
      <c r="I13" s="86" t="s">
        <v>51</v>
      </c>
      <c r="J13" s="88">
        <f>E2*0.15</f>
        <v>24422.052</v>
      </c>
      <c r="K13" s="86" t="s">
        <v>51</v>
      </c>
      <c r="L13" s="86" t="s">
        <v>51</v>
      </c>
      <c r="M13" s="86" t="s">
        <v>51</v>
      </c>
      <c r="N13" s="86" t="s">
        <v>51</v>
      </c>
      <c r="O13" s="86" t="s">
        <v>51</v>
      </c>
      <c r="P13" s="86" t="s">
        <v>51</v>
      </c>
      <c r="Q13" s="89">
        <f t="shared" si="0"/>
        <v>24422.052</v>
      </c>
    </row>
    <row r="14" spans="4:17" ht="15" customHeight="1">
      <c r="D14" s="104" t="s">
        <v>75</v>
      </c>
      <c r="E14" s="86" t="s">
        <v>51</v>
      </c>
      <c r="F14" s="86" t="s">
        <v>51</v>
      </c>
      <c r="G14" s="86" t="s">
        <v>51</v>
      </c>
      <c r="H14" s="86" t="s">
        <v>51</v>
      </c>
      <c r="I14" s="86" t="s">
        <v>51</v>
      </c>
      <c r="J14" s="86" t="s">
        <v>51</v>
      </c>
      <c r="K14" s="86" t="s">
        <v>51</v>
      </c>
      <c r="L14" s="86" t="s">
        <v>51</v>
      </c>
      <c r="M14" s="86" t="s">
        <v>51</v>
      </c>
      <c r="N14" s="86" t="s">
        <v>51</v>
      </c>
      <c r="O14" s="86" t="s">
        <v>51</v>
      </c>
      <c r="P14" s="86" t="s">
        <v>51</v>
      </c>
      <c r="Q14" s="87">
        <f t="shared" si="0"/>
        <v>0</v>
      </c>
    </row>
    <row r="15" spans="4:17">
      <c r="D15" s="104"/>
      <c r="E15" s="86" t="s">
        <v>51</v>
      </c>
      <c r="F15" s="86" t="s">
        <v>51</v>
      </c>
      <c r="G15" s="86" t="s">
        <v>51</v>
      </c>
      <c r="H15" s="86" t="s">
        <v>51</v>
      </c>
      <c r="I15" s="86" t="s">
        <v>51</v>
      </c>
      <c r="J15" s="86" t="s">
        <v>51</v>
      </c>
      <c r="K15" s="86" t="s">
        <v>51</v>
      </c>
      <c r="L15" s="86" t="s">
        <v>51</v>
      </c>
      <c r="M15" s="86" t="s">
        <v>51</v>
      </c>
      <c r="N15" s="86" t="s">
        <v>51</v>
      </c>
      <c r="O15" s="86" t="s">
        <v>51</v>
      </c>
      <c r="P15" s="86" t="s">
        <v>51</v>
      </c>
      <c r="Q15" s="89">
        <f t="shared" si="0"/>
        <v>0</v>
      </c>
    </row>
    <row r="16" spans="4:17" s="11" customFormat="1">
      <c r="D16" s="90" t="s">
        <v>60</v>
      </c>
      <c r="E16" s="86">
        <f>SUM(E6,E8,E10,E12,E14)</f>
        <v>0.15</v>
      </c>
      <c r="F16" s="86">
        <f t="shared" ref="F16:P17" si="4">SUM(F6,F8,F10,F12,F14)</f>
        <v>0.05</v>
      </c>
      <c r="G16" s="86">
        <f t="shared" si="4"/>
        <v>0.05</v>
      </c>
      <c r="H16" s="86">
        <f t="shared" si="4"/>
        <v>0.05</v>
      </c>
      <c r="I16" s="86">
        <f t="shared" si="4"/>
        <v>0.05</v>
      </c>
      <c r="J16" s="86">
        <f t="shared" si="4"/>
        <v>0.15</v>
      </c>
      <c r="K16" s="86">
        <f t="shared" si="4"/>
        <v>0</v>
      </c>
      <c r="L16" s="86">
        <f t="shared" si="4"/>
        <v>0</v>
      </c>
      <c r="M16" s="86">
        <f t="shared" si="4"/>
        <v>0.02</v>
      </c>
      <c r="N16" s="86">
        <f t="shared" si="4"/>
        <v>0</v>
      </c>
      <c r="O16" s="86">
        <f t="shared" si="4"/>
        <v>0</v>
      </c>
      <c r="P16" s="86">
        <f t="shared" si="4"/>
        <v>0.02</v>
      </c>
      <c r="Q16" s="91">
        <f>SUM(E16:P16)</f>
        <v>0.54</v>
      </c>
    </row>
    <row r="17" spans="2:18" s="11" customFormat="1">
      <c r="D17" s="90" t="s">
        <v>61</v>
      </c>
      <c r="E17" s="88">
        <f>SUM(E7,E9,E11,E13,E15)</f>
        <v>24422.052</v>
      </c>
      <c r="F17" s="88">
        <f t="shared" si="4"/>
        <v>8140.6840000000002</v>
      </c>
      <c r="G17" s="88">
        <f t="shared" si="4"/>
        <v>8140.6840000000002</v>
      </c>
      <c r="H17" s="88">
        <f t="shared" si="4"/>
        <v>8140.6840000000002</v>
      </c>
      <c r="I17" s="88">
        <f t="shared" si="4"/>
        <v>8140.6840000000002</v>
      </c>
      <c r="J17" s="88">
        <f t="shared" si="4"/>
        <v>24422.052</v>
      </c>
      <c r="K17" s="88">
        <f t="shared" si="4"/>
        <v>0</v>
      </c>
      <c r="L17" s="88">
        <f t="shared" si="4"/>
        <v>0</v>
      </c>
      <c r="M17" s="88">
        <f t="shared" si="4"/>
        <v>3256.2736</v>
      </c>
      <c r="N17" s="88">
        <f t="shared" si="4"/>
        <v>0</v>
      </c>
      <c r="O17" s="88">
        <f t="shared" si="4"/>
        <v>0</v>
      </c>
      <c r="P17" s="88">
        <f t="shared" si="4"/>
        <v>3256.2736</v>
      </c>
      <c r="Q17" s="93">
        <f>SUM(E17:P17)</f>
        <v>87919.387199999997</v>
      </c>
    </row>
    <row r="18" spans="2:18" ht="15" customHeight="1">
      <c r="B18" s="21"/>
      <c r="C18" s="21"/>
      <c r="D18" s="102" t="s">
        <v>73</v>
      </c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</row>
    <row r="19" spans="2:18"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1" spans="2:18">
      <c r="H21" s="95"/>
      <c r="K21" s="21"/>
      <c r="L21" s="95"/>
    </row>
    <row r="22" spans="2:18">
      <c r="I22" s="81" t="s">
        <v>77</v>
      </c>
      <c r="J22" s="81"/>
      <c r="K22" s="80"/>
      <c r="M22" s="81" t="s">
        <v>66</v>
      </c>
      <c r="N22" s="81"/>
    </row>
    <row r="23" spans="2:18">
      <c r="I23" s="82" t="s">
        <v>69</v>
      </c>
      <c r="J23" s="83"/>
      <c r="K23" s="83"/>
      <c r="M23" s="82" t="s">
        <v>68</v>
      </c>
      <c r="N23" s="82"/>
    </row>
    <row r="24" spans="2:18">
      <c r="D24" s="21"/>
      <c r="E24" s="21"/>
      <c r="F24" s="21"/>
      <c r="G24" s="21"/>
      <c r="H24" s="21"/>
      <c r="I24" s="20" t="s">
        <v>78</v>
      </c>
      <c r="J24" s="101"/>
      <c r="K24" s="101"/>
      <c r="L24" s="21"/>
      <c r="M24" s="21"/>
      <c r="N24" s="101"/>
      <c r="O24" s="21"/>
      <c r="P24" s="21"/>
      <c r="Q24" s="21"/>
    </row>
    <row r="25" spans="2:18" s="96" customFormat="1">
      <c r="D25" s="99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2:18" ht="15" customHeight="1">
      <c r="B26" s="21"/>
      <c r="C26" s="21"/>
      <c r="D26" s="103" t="s">
        <v>65</v>
      </c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</row>
    <row r="27" spans="2:18" ht="22.5" customHeight="1">
      <c r="D27" s="84" t="s">
        <v>42</v>
      </c>
      <c r="E27" s="85">
        <v>13</v>
      </c>
      <c r="F27" s="85">
        <v>14</v>
      </c>
      <c r="G27" s="85">
        <v>15</v>
      </c>
      <c r="H27" s="85">
        <v>16</v>
      </c>
      <c r="I27" s="85">
        <v>17</v>
      </c>
      <c r="J27" s="85">
        <v>18</v>
      </c>
      <c r="K27" s="85">
        <v>19</v>
      </c>
      <c r="L27" s="85">
        <v>20</v>
      </c>
      <c r="M27" s="85">
        <v>21</v>
      </c>
      <c r="N27" s="85">
        <v>22</v>
      </c>
      <c r="O27" s="85">
        <v>23</v>
      </c>
      <c r="P27" s="85">
        <v>24</v>
      </c>
      <c r="Q27" s="84" t="s">
        <v>63</v>
      </c>
      <c r="R27" s="84" t="s">
        <v>62</v>
      </c>
    </row>
    <row r="28" spans="2:18" ht="15" customHeight="1">
      <c r="D28" s="104" t="s">
        <v>54</v>
      </c>
      <c r="E28" s="86" t="s">
        <v>51</v>
      </c>
      <c r="F28" s="86" t="s">
        <v>51</v>
      </c>
      <c r="G28" s="86" t="s">
        <v>51</v>
      </c>
      <c r="H28" s="86" t="s">
        <v>51</v>
      </c>
      <c r="I28" s="86" t="s">
        <v>51</v>
      </c>
      <c r="J28" s="86" t="s">
        <v>51</v>
      </c>
      <c r="K28" s="86" t="s">
        <v>51</v>
      </c>
      <c r="L28" s="86" t="s">
        <v>51</v>
      </c>
      <c r="M28" s="86" t="s">
        <v>51</v>
      </c>
      <c r="N28" s="86" t="s">
        <v>51</v>
      </c>
      <c r="O28" s="86" t="s">
        <v>51</v>
      </c>
      <c r="P28" s="86" t="s">
        <v>51</v>
      </c>
      <c r="Q28" s="87">
        <f t="shared" ref="Q28:Q39" si="5">SUM(E28:P28)</f>
        <v>0</v>
      </c>
      <c r="R28" s="86">
        <f t="shared" ref="R28:R35" si="6">Q6+Q28</f>
        <v>0.15</v>
      </c>
    </row>
    <row r="29" spans="2:18" ht="15" customHeight="1">
      <c r="D29" s="104"/>
      <c r="E29" s="86" t="s">
        <v>51</v>
      </c>
      <c r="F29" s="86" t="s">
        <v>51</v>
      </c>
      <c r="G29" s="86" t="s">
        <v>51</v>
      </c>
      <c r="H29" s="86" t="s">
        <v>51</v>
      </c>
      <c r="I29" s="86" t="s">
        <v>51</v>
      </c>
      <c r="J29" s="86" t="s">
        <v>51</v>
      </c>
      <c r="K29" s="86" t="s">
        <v>51</v>
      </c>
      <c r="L29" s="86" t="s">
        <v>51</v>
      </c>
      <c r="M29" s="86" t="s">
        <v>51</v>
      </c>
      <c r="N29" s="86" t="s">
        <v>51</v>
      </c>
      <c r="O29" s="86" t="s">
        <v>51</v>
      </c>
      <c r="P29" s="86" t="s">
        <v>51</v>
      </c>
      <c r="Q29" s="89">
        <f t="shared" si="5"/>
        <v>0</v>
      </c>
      <c r="R29" s="88">
        <f t="shared" si="6"/>
        <v>24422.052</v>
      </c>
    </row>
    <row r="30" spans="2:18" ht="15" customHeight="1">
      <c r="D30" s="104" t="s">
        <v>55</v>
      </c>
      <c r="E30" s="86" t="s">
        <v>51</v>
      </c>
      <c r="F30" s="86" t="s">
        <v>51</v>
      </c>
      <c r="G30" s="86" t="s">
        <v>51</v>
      </c>
      <c r="H30" s="86" t="s">
        <v>51</v>
      </c>
      <c r="I30" s="86" t="s">
        <v>51</v>
      </c>
      <c r="J30" s="86" t="s">
        <v>51</v>
      </c>
      <c r="K30" s="86" t="s">
        <v>51</v>
      </c>
      <c r="L30" s="86" t="s">
        <v>51</v>
      </c>
      <c r="M30" s="86" t="s">
        <v>51</v>
      </c>
      <c r="N30" s="86" t="s">
        <v>51</v>
      </c>
      <c r="O30" s="86" t="s">
        <v>51</v>
      </c>
      <c r="P30" s="86" t="s">
        <v>51</v>
      </c>
      <c r="Q30" s="87">
        <f t="shared" si="5"/>
        <v>0</v>
      </c>
      <c r="R30" s="86">
        <f t="shared" si="6"/>
        <v>0.2</v>
      </c>
    </row>
    <row r="31" spans="2:18" ht="15" customHeight="1">
      <c r="D31" s="104"/>
      <c r="E31" s="86" t="s">
        <v>51</v>
      </c>
      <c r="F31" s="86" t="s">
        <v>51</v>
      </c>
      <c r="G31" s="86" t="s">
        <v>51</v>
      </c>
      <c r="H31" s="86" t="s">
        <v>51</v>
      </c>
      <c r="I31" s="86" t="s">
        <v>51</v>
      </c>
      <c r="J31" s="86" t="s">
        <v>51</v>
      </c>
      <c r="K31" s="86" t="s">
        <v>51</v>
      </c>
      <c r="L31" s="86" t="s">
        <v>51</v>
      </c>
      <c r="M31" s="86" t="s">
        <v>51</v>
      </c>
      <c r="N31" s="86" t="s">
        <v>51</v>
      </c>
      <c r="O31" s="86" t="s">
        <v>51</v>
      </c>
      <c r="P31" s="86" t="s">
        <v>51</v>
      </c>
      <c r="Q31" s="89">
        <f t="shared" si="5"/>
        <v>0</v>
      </c>
      <c r="R31" s="88">
        <f t="shared" si="6"/>
        <v>32562.736000000001</v>
      </c>
    </row>
    <row r="32" spans="2:18">
      <c r="D32" s="104" t="s">
        <v>71</v>
      </c>
      <c r="E32" s="86" t="s">
        <v>51</v>
      </c>
      <c r="F32" s="86" t="s">
        <v>51</v>
      </c>
      <c r="G32" s="86">
        <f>G33/$E$2</f>
        <v>0.02</v>
      </c>
      <c r="H32" s="86" t="s">
        <v>51</v>
      </c>
      <c r="I32" s="86" t="s">
        <v>51</v>
      </c>
      <c r="J32" s="86">
        <f>J33/$E$2</f>
        <v>0.02</v>
      </c>
      <c r="K32" s="86" t="s">
        <v>51</v>
      </c>
      <c r="L32" s="86" t="s">
        <v>51</v>
      </c>
      <c r="M32" s="86">
        <f>M33/$E$2</f>
        <v>0.02</v>
      </c>
      <c r="N32" s="86" t="s">
        <v>51</v>
      </c>
      <c r="O32" s="86" t="s">
        <v>51</v>
      </c>
      <c r="P32" s="86">
        <f>P33/$E$2</f>
        <v>0.02</v>
      </c>
      <c r="Q32" s="87">
        <f t="shared" si="5"/>
        <v>0.08</v>
      </c>
      <c r="R32" s="86">
        <f t="shared" si="6"/>
        <v>0.12</v>
      </c>
    </row>
    <row r="33" spans="2:19" ht="15" customHeight="1">
      <c r="D33" s="104"/>
      <c r="E33" s="86" t="s">
        <v>51</v>
      </c>
      <c r="F33" s="86" t="s">
        <v>51</v>
      </c>
      <c r="G33" s="88">
        <f>$E$2*0.02</f>
        <v>3256.2736</v>
      </c>
      <c r="H33" s="86" t="s">
        <v>51</v>
      </c>
      <c r="I33" s="86" t="s">
        <v>51</v>
      </c>
      <c r="J33" s="88">
        <f>$E$2*0.02</f>
        <v>3256.2736</v>
      </c>
      <c r="K33" s="86" t="s">
        <v>51</v>
      </c>
      <c r="L33" s="86" t="s">
        <v>51</v>
      </c>
      <c r="M33" s="88">
        <f>$E$2*0.02</f>
        <v>3256.2736</v>
      </c>
      <c r="N33" s="86" t="s">
        <v>51</v>
      </c>
      <c r="O33" s="86" t="s">
        <v>51</v>
      </c>
      <c r="P33" s="88">
        <f>$E$2*0.02</f>
        <v>3256.2736</v>
      </c>
      <c r="Q33" s="89">
        <f t="shared" si="5"/>
        <v>13025.0944</v>
      </c>
      <c r="R33" s="88">
        <f t="shared" si="6"/>
        <v>19537.641599999999</v>
      </c>
    </row>
    <row r="34" spans="2:19">
      <c r="D34" s="104" t="s">
        <v>56</v>
      </c>
      <c r="E34" s="86" t="s">
        <v>51</v>
      </c>
      <c r="F34" s="86" t="s">
        <v>51</v>
      </c>
      <c r="G34" s="86" t="s">
        <v>51</v>
      </c>
      <c r="H34" s="86" t="s">
        <v>51</v>
      </c>
      <c r="I34" s="86" t="s">
        <v>51</v>
      </c>
      <c r="J34" s="86" t="s">
        <v>51</v>
      </c>
      <c r="K34" s="86" t="s">
        <v>51</v>
      </c>
      <c r="L34" s="86" t="s">
        <v>51</v>
      </c>
      <c r="M34" s="86" t="s">
        <v>51</v>
      </c>
      <c r="N34" s="86" t="s">
        <v>51</v>
      </c>
      <c r="O34" s="86" t="s">
        <v>51</v>
      </c>
      <c r="P34" s="86" t="s">
        <v>51</v>
      </c>
      <c r="Q34" s="87">
        <f t="shared" si="5"/>
        <v>0</v>
      </c>
      <c r="R34" s="86">
        <f t="shared" si="6"/>
        <v>0.15</v>
      </c>
    </row>
    <row r="35" spans="2:19" ht="15" customHeight="1">
      <c r="D35" s="104"/>
      <c r="E35" s="86" t="s">
        <v>51</v>
      </c>
      <c r="F35" s="86" t="s">
        <v>51</v>
      </c>
      <c r="G35" s="86" t="s">
        <v>51</v>
      </c>
      <c r="H35" s="86" t="s">
        <v>51</v>
      </c>
      <c r="I35" s="86" t="s">
        <v>51</v>
      </c>
      <c r="J35" s="86" t="s">
        <v>51</v>
      </c>
      <c r="K35" s="86" t="s">
        <v>51</v>
      </c>
      <c r="L35" s="86" t="s">
        <v>51</v>
      </c>
      <c r="M35" s="86" t="s">
        <v>51</v>
      </c>
      <c r="N35" s="86" t="s">
        <v>51</v>
      </c>
      <c r="O35" s="86" t="s">
        <v>51</v>
      </c>
      <c r="P35" s="86" t="s">
        <v>51</v>
      </c>
      <c r="Q35" s="89">
        <f t="shared" si="5"/>
        <v>0</v>
      </c>
      <c r="R35" s="88">
        <f t="shared" si="6"/>
        <v>24422.052</v>
      </c>
    </row>
    <row r="36" spans="2:19">
      <c r="D36" s="104" t="s">
        <v>72</v>
      </c>
      <c r="E36" s="86" t="s">
        <v>51</v>
      </c>
      <c r="F36" s="86" t="s">
        <v>51</v>
      </c>
      <c r="G36" s="86" t="s">
        <v>51</v>
      </c>
      <c r="H36" s="86" t="s">
        <v>51</v>
      </c>
      <c r="I36" s="86" t="s">
        <v>51</v>
      </c>
      <c r="J36" s="86">
        <f>J37/$E$2</f>
        <v>0.15</v>
      </c>
      <c r="K36" s="86" t="s">
        <v>51</v>
      </c>
      <c r="L36" s="86" t="s">
        <v>51</v>
      </c>
      <c r="M36" s="86" t="s">
        <v>51</v>
      </c>
      <c r="N36" s="86" t="s">
        <v>51</v>
      </c>
      <c r="O36" s="86" t="s">
        <v>51</v>
      </c>
      <c r="P36" s="86" t="s">
        <v>51</v>
      </c>
      <c r="Q36" s="87">
        <f t="shared" si="5"/>
        <v>0.15</v>
      </c>
      <c r="R36" s="86">
        <f>Q36+Q14</f>
        <v>0.15</v>
      </c>
    </row>
    <row r="37" spans="2:19">
      <c r="D37" s="104"/>
      <c r="E37" s="86" t="s">
        <v>51</v>
      </c>
      <c r="F37" s="86" t="s">
        <v>51</v>
      </c>
      <c r="G37" s="86" t="s">
        <v>51</v>
      </c>
      <c r="H37" s="86" t="s">
        <v>51</v>
      </c>
      <c r="I37" s="86" t="s">
        <v>51</v>
      </c>
      <c r="J37" s="88">
        <f>E2*0.15</f>
        <v>24422.052</v>
      </c>
      <c r="K37" s="86" t="s">
        <v>51</v>
      </c>
      <c r="L37" s="86" t="s">
        <v>51</v>
      </c>
      <c r="M37" s="86" t="s">
        <v>51</v>
      </c>
      <c r="N37" s="86" t="s">
        <v>51</v>
      </c>
      <c r="O37" s="86" t="s">
        <v>51</v>
      </c>
      <c r="P37" s="86" t="s">
        <v>51</v>
      </c>
      <c r="Q37" s="89">
        <f t="shared" si="5"/>
        <v>24422.052</v>
      </c>
      <c r="R37" s="88">
        <f>Q15+Q37</f>
        <v>24422.052</v>
      </c>
    </row>
    <row r="38" spans="2:19">
      <c r="D38" s="90" t="s">
        <v>60</v>
      </c>
      <c r="E38" s="86">
        <f t="shared" ref="E38:P38" si="7">SUM(E28,E30,E32,E34,E36)</f>
        <v>0</v>
      </c>
      <c r="F38" s="86">
        <f t="shared" si="7"/>
        <v>0</v>
      </c>
      <c r="G38" s="86">
        <f t="shared" si="7"/>
        <v>0.02</v>
      </c>
      <c r="H38" s="86">
        <f t="shared" si="7"/>
        <v>0</v>
      </c>
      <c r="I38" s="86">
        <f t="shared" si="7"/>
        <v>0</v>
      </c>
      <c r="J38" s="86">
        <f t="shared" si="7"/>
        <v>0.16999999999999998</v>
      </c>
      <c r="K38" s="86">
        <f t="shared" si="7"/>
        <v>0</v>
      </c>
      <c r="L38" s="86">
        <f t="shared" si="7"/>
        <v>0</v>
      </c>
      <c r="M38" s="86">
        <f t="shared" si="7"/>
        <v>0.02</v>
      </c>
      <c r="N38" s="86">
        <f t="shared" si="7"/>
        <v>0</v>
      </c>
      <c r="O38" s="86">
        <f t="shared" si="7"/>
        <v>0</v>
      </c>
      <c r="P38" s="86">
        <f t="shared" si="7"/>
        <v>0.02</v>
      </c>
      <c r="Q38" s="91">
        <f t="shared" si="5"/>
        <v>0.22999999999999995</v>
      </c>
      <c r="R38" s="92">
        <f>SUM(Q16+Q38)</f>
        <v>0.77</v>
      </c>
    </row>
    <row r="39" spans="2:19">
      <c r="D39" s="90" t="s">
        <v>61</v>
      </c>
      <c r="E39" s="88">
        <f t="shared" ref="E39:P39" si="8">SUM(E29,E31,E33,E35,E37)</f>
        <v>0</v>
      </c>
      <c r="F39" s="88">
        <f t="shared" si="8"/>
        <v>0</v>
      </c>
      <c r="G39" s="88">
        <f t="shared" si="8"/>
        <v>3256.2736</v>
      </c>
      <c r="H39" s="88">
        <f t="shared" si="8"/>
        <v>0</v>
      </c>
      <c r="I39" s="88">
        <f t="shared" si="8"/>
        <v>0</v>
      </c>
      <c r="J39" s="88">
        <f t="shared" si="8"/>
        <v>27678.3256</v>
      </c>
      <c r="K39" s="88">
        <f t="shared" si="8"/>
        <v>0</v>
      </c>
      <c r="L39" s="88">
        <f t="shared" si="8"/>
        <v>0</v>
      </c>
      <c r="M39" s="88">
        <f t="shared" si="8"/>
        <v>3256.2736</v>
      </c>
      <c r="N39" s="88">
        <f t="shared" si="8"/>
        <v>0</v>
      </c>
      <c r="O39" s="88">
        <f t="shared" si="8"/>
        <v>0</v>
      </c>
      <c r="P39" s="88">
        <f t="shared" si="8"/>
        <v>3256.2736</v>
      </c>
      <c r="Q39" s="93">
        <f t="shared" si="5"/>
        <v>37447.146399999998</v>
      </c>
      <c r="R39" s="94">
        <f>SUM(Q39,Q17)</f>
        <v>125366.5336</v>
      </c>
    </row>
    <row r="40" spans="2:19" ht="15" customHeight="1">
      <c r="B40" s="21"/>
      <c r="C40" s="21"/>
      <c r="D40" s="102" t="s">
        <v>73</v>
      </c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</row>
    <row r="41" spans="2:19"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</row>
    <row r="43" spans="2:19">
      <c r="H43" s="95"/>
      <c r="K43" s="21"/>
      <c r="L43" s="95"/>
      <c r="O43" s="21"/>
    </row>
    <row r="44" spans="2:19">
      <c r="I44" s="81" t="s">
        <v>77</v>
      </c>
      <c r="J44" s="81"/>
      <c r="K44" s="80"/>
      <c r="M44" s="81" t="s">
        <v>66</v>
      </c>
      <c r="N44" s="81"/>
      <c r="O44" s="80"/>
    </row>
    <row r="45" spans="2:19">
      <c r="I45" s="82" t="s">
        <v>69</v>
      </c>
      <c r="J45" s="83"/>
      <c r="K45" s="83"/>
      <c r="M45" s="82" t="s">
        <v>68</v>
      </c>
      <c r="N45" s="82"/>
      <c r="O45" s="82"/>
    </row>
    <row r="46" spans="2:19">
      <c r="D46" s="21"/>
      <c r="E46" s="21"/>
      <c r="F46" s="21"/>
      <c r="G46" s="21"/>
      <c r="H46" s="21"/>
      <c r="I46" s="20" t="s">
        <v>78</v>
      </c>
      <c r="J46" s="101"/>
      <c r="K46" s="101"/>
      <c r="L46" s="21"/>
      <c r="M46" s="21"/>
      <c r="N46" s="101"/>
      <c r="O46" s="21"/>
      <c r="P46" s="21"/>
      <c r="Q46" s="21"/>
      <c r="R46" s="21"/>
    </row>
    <row r="47" spans="2:19" s="97" customFormat="1">
      <c r="D47" s="99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98"/>
    </row>
    <row r="48" spans="2:19" ht="15" customHeight="1">
      <c r="D48" s="103" t="s">
        <v>67</v>
      </c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</row>
    <row r="49" spans="2:18" ht="22.5" customHeight="1">
      <c r="D49" s="84" t="s">
        <v>42</v>
      </c>
      <c r="E49" s="85">
        <v>25</v>
      </c>
      <c r="F49" s="85">
        <v>26</v>
      </c>
      <c r="G49" s="85">
        <v>27</v>
      </c>
      <c r="H49" s="85">
        <v>28</v>
      </c>
      <c r="I49" s="85">
        <v>29</v>
      </c>
      <c r="J49" s="85">
        <v>30</v>
      </c>
      <c r="K49" s="85">
        <v>31</v>
      </c>
      <c r="L49" s="85">
        <v>32</v>
      </c>
      <c r="M49" s="85">
        <v>33</v>
      </c>
      <c r="N49" s="85">
        <v>34</v>
      </c>
      <c r="O49" s="85">
        <v>35</v>
      </c>
      <c r="P49" s="85">
        <v>36</v>
      </c>
      <c r="Q49" s="84" t="s">
        <v>63</v>
      </c>
      <c r="R49" s="84" t="s">
        <v>70</v>
      </c>
    </row>
    <row r="50" spans="2:18">
      <c r="D50" s="104" t="s">
        <v>54</v>
      </c>
      <c r="E50" s="86" t="s">
        <v>51</v>
      </c>
      <c r="F50" s="86" t="s">
        <v>51</v>
      </c>
      <c r="G50" s="86" t="s">
        <v>51</v>
      </c>
      <c r="H50" s="86" t="s">
        <v>51</v>
      </c>
      <c r="I50" s="86" t="s">
        <v>51</v>
      </c>
      <c r="J50" s="86" t="s">
        <v>51</v>
      </c>
      <c r="K50" s="86" t="s">
        <v>51</v>
      </c>
      <c r="L50" s="86" t="s">
        <v>51</v>
      </c>
      <c r="M50" s="86" t="s">
        <v>51</v>
      </c>
      <c r="N50" s="86" t="s">
        <v>51</v>
      </c>
      <c r="O50" s="86" t="s">
        <v>51</v>
      </c>
      <c r="P50" s="86" t="s">
        <v>51</v>
      </c>
      <c r="Q50" s="87">
        <f t="shared" ref="Q50:Q61" si="9">SUM(E50:P50)</f>
        <v>0</v>
      </c>
      <c r="R50" s="86">
        <f t="shared" ref="R50:R57" si="10">Q28+Q50</f>
        <v>0</v>
      </c>
    </row>
    <row r="51" spans="2:18" ht="26.25" customHeight="1">
      <c r="D51" s="104"/>
      <c r="E51" s="86" t="s">
        <v>51</v>
      </c>
      <c r="F51" s="86" t="s">
        <v>51</v>
      </c>
      <c r="G51" s="86" t="s">
        <v>51</v>
      </c>
      <c r="H51" s="86" t="s">
        <v>51</v>
      </c>
      <c r="I51" s="86" t="s">
        <v>51</v>
      </c>
      <c r="J51" s="86" t="s">
        <v>51</v>
      </c>
      <c r="K51" s="86" t="s">
        <v>51</v>
      </c>
      <c r="L51" s="86" t="s">
        <v>51</v>
      </c>
      <c r="M51" s="86" t="s">
        <v>51</v>
      </c>
      <c r="N51" s="86" t="s">
        <v>51</v>
      </c>
      <c r="O51" s="86" t="s">
        <v>51</v>
      </c>
      <c r="P51" s="86" t="s">
        <v>51</v>
      </c>
      <c r="Q51" s="89">
        <f t="shared" si="9"/>
        <v>0</v>
      </c>
      <c r="R51" s="88">
        <f t="shared" si="10"/>
        <v>0</v>
      </c>
    </row>
    <row r="52" spans="2:18" ht="26.25" customHeight="1">
      <c r="D52" s="104" t="s">
        <v>55</v>
      </c>
      <c r="E52" s="86" t="s">
        <v>51</v>
      </c>
      <c r="F52" s="86" t="s">
        <v>51</v>
      </c>
      <c r="G52" s="86" t="s">
        <v>51</v>
      </c>
      <c r="H52" s="86" t="s">
        <v>51</v>
      </c>
      <c r="I52" s="86" t="s">
        <v>51</v>
      </c>
      <c r="J52" s="86" t="s">
        <v>51</v>
      </c>
      <c r="K52" s="86" t="s">
        <v>51</v>
      </c>
      <c r="L52" s="86" t="s">
        <v>51</v>
      </c>
      <c r="M52" s="86" t="s">
        <v>51</v>
      </c>
      <c r="N52" s="86" t="s">
        <v>51</v>
      </c>
      <c r="O52" s="86" t="s">
        <v>51</v>
      </c>
      <c r="P52" s="86" t="s">
        <v>51</v>
      </c>
      <c r="Q52" s="87">
        <f t="shared" si="9"/>
        <v>0</v>
      </c>
      <c r="R52" s="86">
        <f t="shared" si="10"/>
        <v>0</v>
      </c>
    </row>
    <row r="53" spans="2:18" ht="20.25" customHeight="1">
      <c r="D53" s="104"/>
      <c r="E53" s="86" t="s">
        <v>51</v>
      </c>
      <c r="F53" s="86" t="s">
        <v>51</v>
      </c>
      <c r="G53" s="86" t="s">
        <v>51</v>
      </c>
      <c r="H53" s="86" t="s">
        <v>51</v>
      </c>
      <c r="I53" s="86" t="s">
        <v>51</v>
      </c>
      <c r="J53" s="86" t="s">
        <v>51</v>
      </c>
      <c r="K53" s="86" t="s">
        <v>51</v>
      </c>
      <c r="L53" s="86" t="s">
        <v>51</v>
      </c>
      <c r="M53" s="86" t="s">
        <v>51</v>
      </c>
      <c r="N53" s="86" t="s">
        <v>51</v>
      </c>
      <c r="O53" s="86" t="s">
        <v>51</v>
      </c>
      <c r="P53" s="86" t="s">
        <v>51</v>
      </c>
      <c r="Q53" s="89">
        <f t="shared" si="9"/>
        <v>0</v>
      </c>
      <c r="R53" s="88">
        <f t="shared" si="10"/>
        <v>0</v>
      </c>
    </row>
    <row r="54" spans="2:18">
      <c r="D54" s="104" t="s">
        <v>71</v>
      </c>
      <c r="E54" s="86" t="s">
        <v>51</v>
      </c>
      <c r="F54" s="86" t="s">
        <v>51</v>
      </c>
      <c r="G54" s="86">
        <f>G55/$E$2</f>
        <v>0.02</v>
      </c>
      <c r="H54" s="86" t="s">
        <v>51</v>
      </c>
      <c r="I54" s="86" t="s">
        <v>51</v>
      </c>
      <c r="J54" s="86">
        <f>J55/$E$2</f>
        <v>0.02</v>
      </c>
      <c r="K54" s="86" t="s">
        <v>51</v>
      </c>
      <c r="L54" s="86" t="s">
        <v>51</v>
      </c>
      <c r="M54" s="86">
        <f>M55/$E$2</f>
        <v>0.02</v>
      </c>
      <c r="N54" s="86" t="s">
        <v>51</v>
      </c>
      <c r="O54" s="86" t="s">
        <v>51</v>
      </c>
      <c r="P54" s="86">
        <f>P55/$E$2</f>
        <v>0.02</v>
      </c>
      <c r="Q54" s="87">
        <f t="shared" si="9"/>
        <v>0.08</v>
      </c>
      <c r="R54" s="86">
        <f t="shared" si="10"/>
        <v>0.16</v>
      </c>
    </row>
    <row r="55" spans="2:18" ht="15" customHeight="1">
      <c r="D55" s="104"/>
      <c r="E55" s="86" t="s">
        <v>51</v>
      </c>
      <c r="F55" s="86" t="s">
        <v>51</v>
      </c>
      <c r="G55" s="88">
        <f>$E$2*0.02</f>
        <v>3256.2736</v>
      </c>
      <c r="H55" s="86" t="s">
        <v>51</v>
      </c>
      <c r="I55" s="86" t="s">
        <v>51</v>
      </c>
      <c r="J55" s="88">
        <f>$E$2*0.02</f>
        <v>3256.2736</v>
      </c>
      <c r="K55" s="86" t="s">
        <v>51</v>
      </c>
      <c r="L55" s="86" t="s">
        <v>51</v>
      </c>
      <c r="M55" s="88">
        <f>$E$2*0.02</f>
        <v>3256.2736</v>
      </c>
      <c r="N55" s="86" t="s">
        <v>51</v>
      </c>
      <c r="O55" s="86" t="s">
        <v>51</v>
      </c>
      <c r="P55" s="88">
        <f>$E$2*0.02</f>
        <v>3256.2736</v>
      </c>
      <c r="Q55" s="89">
        <f t="shared" si="9"/>
        <v>13025.0944</v>
      </c>
      <c r="R55" s="88">
        <f t="shared" si="10"/>
        <v>26050.1888</v>
      </c>
    </row>
    <row r="56" spans="2:18">
      <c r="D56" s="104" t="s">
        <v>56</v>
      </c>
      <c r="E56" s="86" t="s">
        <v>51</v>
      </c>
      <c r="F56" s="86" t="s">
        <v>51</v>
      </c>
      <c r="G56" s="86" t="s">
        <v>51</v>
      </c>
      <c r="H56" s="86" t="s">
        <v>51</v>
      </c>
      <c r="I56" s="86" t="s">
        <v>51</v>
      </c>
      <c r="J56" s="86" t="s">
        <v>51</v>
      </c>
      <c r="K56" s="86" t="s">
        <v>51</v>
      </c>
      <c r="L56" s="86" t="s">
        <v>51</v>
      </c>
      <c r="M56" s="86" t="s">
        <v>51</v>
      </c>
      <c r="N56" s="86" t="s">
        <v>51</v>
      </c>
      <c r="O56" s="86" t="s">
        <v>51</v>
      </c>
      <c r="P56" s="86" t="s">
        <v>51</v>
      </c>
      <c r="Q56" s="87">
        <f t="shared" si="9"/>
        <v>0</v>
      </c>
      <c r="R56" s="86">
        <f t="shared" si="10"/>
        <v>0</v>
      </c>
    </row>
    <row r="57" spans="2:18" ht="15" customHeight="1">
      <c r="D57" s="104"/>
      <c r="E57" s="86" t="s">
        <v>51</v>
      </c>
      <c r="F57" s="86" t="s">
        <v>51</v>
      </c>
      <c r="G57" s="86" t="s">
        <v>51</v>
      </c>
      <c r="H57" s="86" t="s">
        <v>51</v>
      </c>
      <c r="I57" s="86" t="s">
        <v>51</v>
      </c>
      <c r="J57" s="86" t="s">
        <v>51</v>
      </c>
      <c r="K57" s="86" t="s">
        <v>51</v>
      </c>
      <c r="L57" s="86" t="s">
        <v>51</v>
      </c>
      <c r="M57" s="86" t="s">
        <v>51</v>
      </c>
      <c r="N57" s="86" t="s">
        <v>51</v>
      </c>
      <c r="O57" s="86" t="s">
        <v>51</v>
      </c>
      <c r="P57" s="86" t="s">
        <v>51</v>
      </c>
      <c r="Q57" s="89">
        <f t="shared" si="9"/>
        <v>0</v>
      </c>
      <c r="R57" s="88">
        <f t="shared" si="10"/>
        <v>0</v>
      </c>
    </row>
    <row r="58" spans="2:18">
      <c r="D58" s="104" t="s">
        <v>72</v>
      </c>
      <c r="E58" s="86" t="s">
        <v>51</v>
      </c>
      <c r="F58" s="86" t="s">
        <v>51</v>
      </c>
      <c r="G58" s="86" t="s">
        <v>51</v>
      </c>
      <c r="H58" s="86" t="s">
        <v>51</v>
      </c>
      <c r="I58" s="86" t="s">
        <v>51</v>
      </c>
      <c r="J58" s="86"/>
      <c r="K58" s="86" t="s">
        <v>51</v>
      </c>
      <c r="L58" s="86" t="s">
        <v>51</v>
      </c>
      <c r="M58" s="86" t="s">
        <v>51</v>
      </c>
      <c r="N58" s="86" t="s">
        <v>51</v>
      </c>
      <c r="O58" s="86" t="s">
        <v>51</v>
      </c>
      <c r="P58" s="86">
        <f>P59/$E$2</f>
        <v>0.15</v>
      </c>
      <c r="Q58" s="87">
        <f t="shared" si="9"/>
        <v>0.15</v>
      </c>
      <c r="R58" s="86">
        <f>Q58+Q36</f>
        <v>0.3</v>
      </c>
    </row>
    <row r="59" spans="2:18">
      <c r="D59" s="104"/>
      <c r="E59" s="86" t="s">
        <v>51</v>
      </c>
      <c r="F59" s="86" t="s">
        <v>51</v>
      </c>
      <c r="G59" s="86" t="s">
        <v>51</v>
      </c>
      <c r="H59" s="86" t="s">
        <v>51</v>
      </c>
      <c r="I59" s="86" t="s">
        <v>51</v>
      </c>
      <c r="J59" s="88"/>
      <c r="K59" s="86" t="s">
        <v>51</v>
      </c>
      <c r="L59" s="86" t="s">
        <v>51</v>
      </c>
      <c r="M59" s="86" t="s">
        <v>51</v>
      </c>
      <c r="N59" s="86" t="s">
        <v>51</v>
      </c>
      <c r="O59" s="86" t="s">
        <v>51</v>
      </c>
      <c r="P59" s="88">
        <f>E2*0.15</f>
        <v>24422.052</v>
      </c>
      <c r="Q59" s="89">
        <f t="shared" si="9"/>
        <v>24422.052</v>
      </c>
      <c r="R59" s="88">
        <f>Q37+Q59</f>
        <v>48844.103999999999</v>
      </c>
    </row>
    <row r="60" spans="2:18">
      <c r="D60" s="90" t="s">
        <v>60</v>
      </c>
      <c r="E60" s="86">
        <f t="shared" ref="E60:P60" si="11">SUM(E50,E52,E54,E56,E58)</f>
        <v>0</v>
      </c>
      <c r="F60" s="86">
        <f t="shared" si="11"/>
        <v>0</v>
      </c>
      <c r="G60" s="86">
        <f t="shared" si="11"/>
        <v>0.02</v>
      </c>
      <c r="H60" s="86">
        <f t="shared" si="11"/>
        <v>0</v>
      </c>
      <c r="I60" s="86">
        <f t="shared" si="11"/>
        <v>0</v>
      </c>
      <c r="J60" s="86">
        <f t="shared" si="11"/>
        <v>0.02</v>
      </c>
      <c r="K60" s="86">
        <f t="shared" si="11"/>
        <v>0</v>
      </c>
      <c r="L60" s="86">
        <f t="shared" si="11"/>
        <v>0</v>
      </c>
      <c r="M60" s="86">
        <f t="shared" si="11"/>
        <v>0.02</v>
      </c>
      <c r="N60" s="86">
        <f t="shared" si="11"/>
        <v>0</v>
      </c>
      <c r="O60" s="86">
        <f t="shared" si="11"/>
        <v>0</v>
      </c>
      <c r="P60" s="86">
        <f t="shared" si="11"/>
        <v>0.16999999999999998</v>
      </c>
      <c r="Q60" s="91">
        <f t="shared" si="9"/>
        <v>0.22999999999999998</v>
      </c>
      <c r="R60" s="92">
        <f>SUM(Q38+Q60+Q16)</f>
        <v>1</v>
      </c>
    </row>
    <row r="61" spans="2:18">
      <c r="D61" s="90" t="s">
        <v>61</v>
      </c>
      <c r="E61" s="88">
        <f t="shared" ref="E61:P61" si="12">SUM(E51,E53,E55,E57,E59)</f>
        <v>0</v>
      </c>
      <c r="F61" s="88">
        <f t="shared" si="12"/>
        <v>0</v>
      </c>
      <c r="G61" s="88">
        <f t="shared" si="12"/>
        <v>3256.2736</v>
      </c>
      <c r="H61" s="88">
        <f t="shared" si="12"/>
        <v>0</v>
      </c>
      <c r="I61" s="88">
        <f t="shared" si="12"/>
        <v>0</v>
      </c>
      <c r="J61" s="88">
        <f t="shared" si="12"/>
        <v>3256.2736</v>
      </c>
      <c r="K61" s="88">
        <f t="shared" si="12"/>
        <v>0</v>
      </c>
      <c r="L61" s="88">
        <f t="shared" si="12"/>
        <v>0</v>
      </c>
      <c r="M61" s="88">
        <f t="shared" si="12"/>
        <v>3256.2736</v>
      </c>
      <c r="N61" s="88">
        <f t="shared" si="12"/>
        <v>0</v>
      </c>
      <c r="O61" s="88">
        <f t="shared" si="12"/>
        <v>0</v>
      </c>
      <c r="P61" s="88">
        <f t="shared" si="12"/>
        <v>27678.3256</v>
      </c>
      <c r="Q61" s="93">
        <f t="shared" si="9"/>
        <v>37447.146399999998</v>
      </c>
      <c r="R61" s="94">
        <f>SUM(Q61,Q39,Q17)</f>
        <v>162813.68</v>
      </c>
    </row>
    <row r="62" spans="2:18" ht="15" customHeight="1">
      <c r="B62" s="21"/>
      <c r="C62" s="21"/>
      <c r="D62" s="102" t="s">
        <v>73</v>
      </c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</row>
    <row r="63" spans="2:18"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</row>
    <row r="65" spans="4:18">
      <c r="H65" s="95"/>
      <c r="K65" s="21"/>
      <c r="L65" s="95"/>
      <c r="O65" s="21"/>
      <c r="P65" s="21"/>
    </row>
    <row r="66" spans="4:18">
      <c r="I66" s="81" t="s">
        <v>77</v>
      </c>
      <c r="J66" s="81"/>
      <c r="K66" s="80"/>
      <c r="M66" s="81" t="s">
        <v>66</v>
      </c>
      <c r="N66" s="81"/>
      <c r="O66" s="80"/>
      <c r="P66" s="80"/>
    </row>
    <row r="67" spans="4:18">
      <c r="I67" s="82" t="s">
        <v>69</v>
      </c>
      <c r="J67" s="83"/>
      <c r="K67" s="83"/>
      <c r="M67" s="82" t="s">
        <v>68</v>
      </c>
      <c r="N67" s="82"/>
      <c r="O67" s="82"/>
      <c r="P67" s="82"/>
    </row>
    <row r="68" spans="4:18">
      <c r="D68" s="21"/>
      <c r="E68" s="21"/>
      <c r="F68" s="21"/>
      <c r="G68" s="21"/>
      <c r="H68" s="21"/>
      <c r="I68" s="20" t="s">
        <v>78</v>
      </c>
      <c r="J68" s="101"/>
      <c r="K68" s="101"/>
      <c r="L68" s="21"/>
      <c r="M68" s="21"/>
      <c r="N68" s="101"/>
      <c r="O68" s="21"/>
      <c r="P68" s="21"/>
      <c r="Q68" s="21"/>
      <c r="R68" s="21"/>
    </row>
    <row r="72" spans="4:18" ht="15.75" customHeight="1"/>
  </sheetData>
  <mergeCells count="21">
    <mergeCell ref="D4:Q4"/>
    <mergeCell ref="D34:D35"/>
    <mergeCell ref="D36:D37"/>
    <mergeCell ref="D30:D31"/>
    <mergeCell ref="D32:D33"/>
    <mergeCell ref="D28:D29"/>
    <mergeCell ref="D26:R26"/>
    <mergeCell ref="D62:R63"/>
    <mergeCell ref="D40:R41"/>
    <mergeCell ref="D18:R19"/>
    <mergeCell ref="D48:R48"/>
    <mergeCell ref="D6:D7"/>
    <mergeCell ref="D8:D9"/>
    <mergeCell ref="D10:D11"/>
    <mergeCell ref="D12:D13"/>
    <mergeCell ref="D14:D15"/>
    <mergeCell ref="D50:D51"/>
    <mergeCell ref="D52:D53"/>
    <mergeCell ref="D54:D55"/>
    <mergeCell ref="D56:D57"/>
    <mergeCell ref="D58:D59"/>
  </mergeCells>
  <printOptions horizontalCentered="1" verticalCentered="1"/>
  <pageMargins left="0.39370078740157483" right="0.39370078740157483" top="0.78740157480314965" bottom="0.39370078740157483" header="0.39370078740157483" footer="0.31496062992125984"/>
  <pageSetup paperSize="9" scale="53" orientation="landscape" r:id="rId1"/>
  <headerFooter>
    <oddHeader>&amp;C&amp;14
&amp;"Arial,Negrito"&amp;26Prefeitura de Carapicuíba&amp;"Arial,Normal"&amp;11
&amp;22Secretaria de Projetos Especiais, 
Convênios e Habitação&amp;"-,Regular"
&amp;R&amp;G</oddHeader>
    <oddFooter>&amp;CPágina &amp;P de &amp;N</oddFooter>
  </headerFooter>
  <rowBreaks count="2" manualBreakCount="2">
    <brk id="24" max="18" man="1"/>
    <brk id="46" max="18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G26"/>
  <sheetViews>
    <sheetView view="pageBreakPreview" topLeftCell="A7" zoomScale="140" zoomScaleSheetLayoutView="140" workbookViewId="0">
      <selection activeCell="H14" sqref="H14"/>
    </sheetView>
  </sheetViews>
  <sheetFormatPr defaultRowHeight="15"/>
  <cols>
    <col min="2" max="2" width="12.7109375" bestFit="1" customWidth="1"/>
    <col min="3" max="3" width="13.7109375" bestFit="1" customWidth="1"/>
    <col min="4" max="4" width="12.7109375" bestFit="1" customWidth="1"/>
    <col min="5" max="5" width="15.140625" bestFit="1" customWidth="1"/>
    <col min="6" max="6" width="16.5703125" customWidth="1"/>
    <col min="7" max="7" width="20.5703125" bestFit="1" customWidth="1"/>
    <col min="8" max="8" width="15.85546875" bestFit="1" customWidth="1"/>
  </cols>
  <sheetData>
    <row r="2" spans="2:7">
      <c r="B2" s="105" t="s">
        <v>28</v>
      </c>
      <c r="C2" s="106"/>
      <c r="D2" s="105" t="s">
        <v>29</v>
      </c>
      <c r="E2" s="106"/>
      <c r="F2" s="107" t="s">
        <v>30</v>
      </c>
      <c r="G2" s="107"/>
    </row>
    <row r="3" spans="2:7">
      <c r="B3" s="5" t="s">
        <v>0</v>
      </c>
      <c r="C3" s="4">
        <v>1896.43</v>
      </c>
      <c r="D3" s="12" t="s">
        <v>7</v>
      </c>
      <c r="E3" s="12">
        <v>28253</v>
      </c>
      <c r="F3" s="12" t="s">
        <v>7</v>
      </c>
      <c r="G3" s="12">
        <v>31430.51</v>
      </c>
    </row>
    <row r="4" spans="2:7">
      <c r="B4" s="5" t="s">
        <v>1</v>
      </c>
      <c r="C4" s="4">
        <v>6735.85</v>
      </c>
      <c r="D4" s="11"/>
      <c r="E4" s="11"/>
      <c r="F4" s="11"/>
      <c r="G4" s="11"/>
    </row>
    <row r="5" spans="2:7">
      <c r="B5" s="5" t="s">
        <v>2</v>
      </c>
      <c r="C5" s="4">
        <v>4802.2299999999996</v>
      </c>
      <c r="D5" s="113" t="s">
        <v>31</v>
      </c>
      <c r="E5" s="114"/>
      <c r="F5" s="113" t="s">
        <v>31</v>
      </c>
      <c r="G5" s="114"/>
    </row>
    <row r="6" spans="2:7">
      <c r="B6" s="5" t="s">
        <v>3</v>
      </c>
      <c r="C6" s="4">
        <v>5912.26</v>
      </c>
      <c r="D6" s="115">
        <f>C9-E3</f>
        <v>842.28000000000247</v>
      </c>
      <c r="E6" s="116"/>
      <c r="F6" s="108">
        <f>C9-G3</f>
        <v>-2335.2299999999959</v>
      </c>
      <c r="G6" s="108"/>
    </row>
    <row r="7" spans="2:7">
      <c r="B7" s="5" t="s">
        <v>4</v>
      </c>
      <c r="C7" s="4">
        <v>4341.3500000000004</v>
      </c>
    </row>
    <row r="8" spans="2:7">
      <c r="B8" s="5" t="s">
        <v>5</v>
      </c>
      <c r="C8" s="4">
        <v>5407.16</v>
      </c>
    </row>
    <row r="9" spans="2:7">
      <c r="B9" s="13" t="s">
        <v>6</v>
      </c>
      <c r="C9" s="14">
        <f>SUM(C3:C8)</f>
        <v>29095.280000000002</v>
      </c>
    </row>
    <row r="12" spans="2:7">
      <c r="B12" s="109" t="s">
        <v>8</v>
      </c>
      <c r="C12" s="1" t="s">
        <v>9</v>
      </c>
      <c r="D12" s="1">
        <f>1.5*1.5</f>
        <v>2.25</v>
      </c>
      <c r="F12" s="112" t="s">
        <v>15</v>
      </c>
      <c r="G12" s="7">
        <v>97.46</v>
      </c>
    </row>
    <row r="13" spans="2:7">
      <c r="B13" s="110"/>
      <c r="C13" s="1" t="s">
        <v>10</v>
      </c>
      <c r="D13" s="1">
        <f>2*2</f>
        <v>4</v>
      </c>
      <c r="F13" s="112"/>
      <c r="G13" s="7">
        <v>52.66</v>
      </c>
    </row>
    <row r="14" spans="2:7">
      <c r="B14" s="111"/>
      <c r="C14" s="1" t="s">
        <v>11</v>
      </c>
      <c r="D14" s="1">
        <f>2*3</f>
        <v>6</v>
      </c>
    </row>
    <row r="17" spans="2:7">
      <c r="B17" s="3" t="s">
        <v>12</v>
      </c>
      <c r="C17" s="3" t="s">
        <v>8</v>
      </c>
      <c r="D17" s="3" t="s">
        <v>16</v>
      </c>
      <c r="E17" s="3" t="s">
        <v>17</v>
      </c>
      <c r="F17" s="3" t="s">
        <v>32</v>
      </c>
      <c r="G17" s="3" t="s">
        <v>18</v>
      </c>
    </row>
    <row r="18" spans="2:7">
      <c r="B18" s="4">
        <f>E3</f>
        <v>28253</v>
      </c>
      <c r="C18" s="5" t="s">
        <v>13</v>
      </c>
      <c r="D18" s="4">
        <f>B18/D12</f>
        <v>12556.888888888889</v>
      </c>
      <c r="E18" s="15">
        <v>12557</v>
      </c>
      <c r="F18" s="6">
        <f>G13*1.25</f>
        <v>65.824999999999989</v>
      </c>
      <c r="G18" s="6">
        <f>E18*$F$18</f>
        <v>826564.52499999991</v>
      </c>
    </row>
    <row r="19" spans="2:7">
      <c r="B19" s="4">
        <f>E3</f>
        <v>28253</v>
      </c>
      <c r="C19" s="5" t="s">
        <v>14</v>
      </c>
      <c r="D19" s="4">
        <f>B19/D13</f>
        <v>7063.25</v>
      </c>
      <c r="E19" s="15">
        <v>7064</v>
      </c>
      <c r="F19" s="6">
        <f>97.46*1.25</f>
        <v>121.82499999999999</v>
      </c>
      <c r="G19" s="6">
        <f>E19*F19</f>
        <v>860571.79999999993</v>
      </c>
    </row>
    <row r="20" spans="2:7">
      <c r="B20" s="4">
        <f>E3</f>
        <v>28253</v>
      </c>
      <c r="C20" s="5" t="s">
        <v>13</v>
      </c>
      <c r="D20" s="4">
        <f>B20/D12</f>
        <v>12556.888888888889</v>
      </c>
      <c r="E20" s="15">
        <v>12557</v>
      </c>
      <c r="F20" s="6">
        <f>97.46*1.25</f>
        <v>121.82499999999999</v>
      </c>
      <c r="G20" s="6">
        <f>E20*F20</f>
        <v>1529756.5249999999</v>
      </c>
    </row>
    <row r="23" spans="2:7">
      <c r="B23" s="3" t="s">
        <v>12</v>
      </c>
      <c r="C23" s="3" t="s">
        <v>8</v>
      </c>
      <c r="D23" s="3" t="s">
        <v>16</v>
      </c>
      <c r="E23" s="3" t="s">
        <v>17</v>
      </c>
      <c r="F23" s="3" t="s">
        <v>39</v>
      </c>
      <c r="G23" s="3" t="s">
        <v>18</v>
      </c>
    </row>
    <row r="24" spans="2:7">
      <c r="B24" s="4">
        <f>E3</f>
        <v>28253</v>
      </c>
      <c r="C24" s="5" t="s">
        <v>13</v>
      </c>
      <c r="D24" s="4">
        <f>B24/D12</f>
        <v>12556.888888888889</v>
      </c>
      <c r="E24" s="15">
        <v>12557</v>
      </c>
      <c r="F24" s="6">
        <f>G13</f>
        <v>52.66</v>
      </c>
      <c r="G24" s="6">
        <f>E24*F24</f>
        <v>661251.62</v>
      </c>
    </row>
    <row r="25" spans="2:7">
      <c r="B25" s="4">
        <f>E3</f>
        <v>28253</v>
      </c>
      <c r="C25" s="5" t="s">
        <v>14</v>
      </c>
      <c r="D25" s="4">
        <f>B25/D13</f>
        <v>7063.25</v>
      </c>
      <c r="E25" s="15">
        <v>7064</v>
      </c>
      <c r="F25" s="6">
        <f>G12</f>
        <v>97.46</v>
      </c>
      <c r="G25" s="6">
        <f>E25*F25</f>
        <v>688457.44</v>
      </c>
    </row>
    <row r="26" spans="2:7">
      <c r="B26" s="4">
        <f>E3</f>
        <v>28253</v>
      </c>
      <c r="C26" s="5" t="s">
        <v>13</v>
      </c>
      <c r="D26" s="4">
        <f>B26*D12</f>
        <v>63569.25</v>
      </c>
      <c r="E26" s="15">
        <v>12557</v>
      </c>
      <c r="F26" s="6">
        <f>G12</f>
        <v>97.46</v>
      </c>
      <c r="G26" s="6">
        <f>E26*F26</f>
        <v>1223805.22</v>
      </c>
    </row>
  </sheetData>
  <mergeCells count="9">
    <mergeCell ref="B2:C2"/>
    <mergeCell ref="F2:G2"/>
    <mergeCell ref="F6:G6"/>
    <mergeCell ref="D2:E2"/>
    <mergeCell ref="B12:B14"/>
    <mergeCell ref="F12:F13"/>
    <mergeCell ref="F5:G5"/>
    <mergeCell ref="D5:E5"/>
    <mergeCell ref="D6:E6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2:I21"/>
  <sheetViews>
    <sheetView view="pageBreakPreview" zoomScale="120" zoomScaleSheetLayoutView="120" workbookViewId="0">
      <selection activeCell="D30" sqref="D30"/>
    </sheetView>
  </sheetViews>
  <sheetFormatPr defaultRowHeight="15"/>
  <cols>
    <col min="3" max="3" width="24.28515625" customWidth="1"/>
    <col min="4" max="4" width="4" bestFit="1" customWidth="1"/>
    <col min="5" max="5" width="30.42578125" bestFit="1" customWidth="1"/>
    <col min="6" max="6" width="21.5703125" bestFit="1" customWidth="1"/>
    <col min="7" max="7" width="14.28515625" customWidth="1"/>
    <col min="9" max="9" width="37" bestFit="1" customWidth="1"/>
    <col min="10" max="10" width="30.42578125" bestFit="1" customWidth="1"/>
    <col min="11" max="11" width="21.5703125" bestFit="1" customWidth="1"/>
  </cols>
  <sheetData>
    <row r="2" spans="3:7">
      <c r="C2" s="117" t="s">
        <v>36</v>
      </c>
      <c r="D2" s="117"/>
      <c r="E2" s="117"/>
      <c r="F2" s="117"/>
    </row>
    <row r="3" spans="3:7" s="21" customFormat="1">
      <c r="C3" s="20"/>
      <c r="D3" s="20"/>
      <c r="E3" s="20"/>
      <c r="F3" s="20"/>
    </row>
    <row r="4" spans="3:7">
      <c r="C4" s="8" t="s">
        <v>19</v>
      </c>
      <c r="D4" s="8" t="s">
        <v>37</v>
      </c>
      <c r="E4" s="8" t="s">
        <v>20</v>
      </c>
      <c r="F4" s="8" t="s">
        <v>24</v>
      </c>
      <c r="G4" s="18"/>
    </row>
    <row r="5" spans="3:7">
      <c r="C5" s="125" t="s">
        <v>23</v>
      </c>
      <c r="D5" s="5">
        <v>1</v>
      </c>
      <c r="E5" s="5" t="s">
        <v>22</v>
      </c>
      <c r="F5" s="6">
        <v>230480</v>
      </c>
      <c r="G5" s="19"/>
    </row>
    <row r="6" spans="3:7">
      <c r="C6" s="126"/>
      <c r="D6" s="5">
        <v>2</v>
      </c>
      <c r="E6" s="5" t="s">
        <v>21</v>
      </c>
      <c r="F6" s="6">
        <v>117460</v>
      </c>
      <c r="G6" s="19"/>
    </row>
    <row r="7" spans="3:7">
      <c r="C7" s="118" t="s">
        <v>6</v>
      </c>
      <c r="D7" s="119"/>
      <c r="E7" s="120"/>
      <c r="F7" s="23">
        <f>SUM(F5:F6)</f>
        <v>347940</v>
      </c>
      <c r="G7" s="17"/>
    </row>
    <row r="9" spans="3:7">
      <c r="C9" s="8" t="s">
        <v>19</v>
      </c>
      <c r="D9" s="8" t="s">
        <v>37</v>
      </c>
      <c r="E9" s="8" t="s">
        <v>20</v>
      </c>
      <c r="F9" s="8" t="s">
        <v>24</v>
      </c>
      <c r="G9" s="18"/>
    </row>
    <row r="10" spans="3:7" ht="30">
      <c r="C10" s="9" t="s">
        <v>33</v>
      </c>
      <c r="D10" s="9">
        <v>3</v>
      </c>
      <c r="E10" s="10" t="s">
        <v>34</v>
      </c>
      <c r="F10" s="6">
        <v>10640.88</v>
      </c>
      <c r="G10" s="19"/>
    </row>
    <row r="11" spans="3:7">
      <c r="C11" s="118" t="s">
        <v>38</v>
      </c>
      <c r="D11" s="119"/>
      <c r="E11" s="120"/>
      <c r="F11" s="23">
        <f>F10*4</f>
        <v>42563.519999999997</v>
      </c>
      <c r="G11" s="17"/>
    </row>
    <row r="12" spans="3:7">
      <c r="E12" s="22"/>
      <c r="F12" s="19"/>
    </row>
    <row r="13" spans="3:7">
      <c r="C13" s="8" t="s">
        <v>19</v>
      </c>
      <c r="D13" s="8" t="s">
        <v>37</v>
      </c>
      <c r="E13" s="8" t="s">
        <v>20</v>
      </c>
      <c r="F13" s="8" t="s">
        <v>24</v>
      </c>
      <c r="G13" s="18"/>
    </row>
    <row r="14" spans="3:7" ht="45">
      <c r="C14" s="5" t="s">
        <v>25</v>
      </c>
      <c r="D14" s="5">
        <v>4</v>
      </c>
      <c r="E14" s="10" t="s">
        <v>26</v>
      </c>
      <c r="F14" s="6">
        <v>68148.960000000006</v>
      </c>
      <c r="G14" s="19"/>
    </row>
    <row r="15" spans="3:7">
      <c r="C15" s="121" t="s">
        <v>6</v>
      </c>
      <c r="D15" s="121"/>
      <c r="E15" s="121"/>
      <c r="F15" s="23">
        <f>SUM(F14:F14)</f>
        <v>68148.960000000006</v>
      </c>
      <c r="G15" s="17"/>
    </row>
    <row r="16" spans="3:7">
      <c r="C16" s="16"/>
      <c r="D16" s="16"/>
      <c r="E16" s="16"/>
      <c r="F16" s="17"/>
      <c r="G16" s="17"/>
    </row>
    <row r="17" spans="3:9">
      <c r="C17" s="8" t="s">
        <v>19</v>
      </c>
      <c r="D17" s="8" t="s">
        <v>37</v>
      </c>
      <c r="E17" s="8" t="s">
        <v>20</v>
      </c>
      <c r="F17" s="8" t="s">
        <v>24</v>
      </c>
      <c r="G17" s="18"/>
    </row>
    <row r="18" spans="3:9" ht="30">
      <c r="C18" s="9" t="s">
        <v>35</v>
      </c>
      <c r="D18" s="9">
        <v>5</v>
      </c>
      <c r="E18" s="10" t="s">
        <v>40</v>
      </c>
      <c r="F18" s="6">
        <v>234000</v>
      </c>
      <c r="G18" s="19"/>
    </row>
    <row r="19" spans="3:9">
      <c r="C19" s="118" t="s">
        <v>6</v>
      </c>
      <c r="D19" s="119"/>
      <c r="E19" s="120"/>
      <c r="F19" s="23">
        <f>SUM(F18:F18)</f>
        <v>234000</v>
      </c>
      <c r="G19" s="17"/>
    </row>
    <row r="21" spans="3:9">
      <c r="C21" s="122" t="s">
        <v>27</v>
      </c>
      <c r="D21" s="123"/>
      <c r="E21" s="124"/>
      <c r="F21" s="24">
        <f>F7+F19+F15+F11</f>
        <v>692652.48</v>
      </c>
      <c r="G21" s="17"/>
      <c r="I21" s="2"/>
    </row>
  </sheetData>
  <mergeCells count="7">
    <mergeCell ref="C2:F2"/>
    <mergeCell ref="C19:E19"/>
    <mergeCell ref="C15:E15"/>
    <mergeCell ref="C21:E21"/>
    <mergeCell ref="C11:E11"/>
    <mergeCell ref="C7:E7"/>
    <mergeCell ref="C5:C6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B22"/>
  <sheetViews>
    <sheetView showGridLines="0" view="pageBreakPreview" topLeftCell="C3" zoomScaleNormal="90" zoomScaleSheetLayoutView="100" workbookViewId="0">
      <selection activeCell="K37" sqref="K37"/>
    </sheetView>
  </sheetViews>
  <sheetFormatPr defaultRowHeight="15"/>
  <cols>
    <col min="1" max="2" width="0" hidden="1" customWidth="1"/>
    <col min="3" max="3" width="23" customWidth="1"/>
    <col min="4" max="27" width="5.85546875" customWidth="1"/>
    <col min="28" max="28" width="8" customWidth="1"/>
  </cols>
  <sheetData>
    <row r="1" spans="3:28" hidden="1"/>
    <row r="2" spans="3:28" ht="15.75" hidden="1" thickBot="1"/>
    <row r="3" spans="3:28" ht="15.75" customHeight="1" thickBot="1">
      <c r="C3" s="127" t="s">
        <v>49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9"/>
    </row>
    <row r="4" spans="3:28" ht="15.75" hidden="1" thickBot="1">
      <c r="C4" s="135" t="s">
        <v>41</v>
      </c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7"/>
    </row>
    <row r="5" spans="3:28" ht="20.25" hidden="1" customHeight="1" thickBot="1">
      <c r="C5" s="45" t="s">
        <v>42</v>
      </c>
      <c r="D5" s="46">
        <v>1</v>
      </c>
      <c r="E5" s="47">
        <v>2</v>
      </c>
      <c r="F5" s="47">
        <v>3</v>
      </c>
      <c r="G5" s="47">
        <v>4</v>
      </c>
      <c r="H5" s="47">
        <v>5</v>
      </c>
      <c r="I5" s="47">
        <v>6</v>
      </c>
      <c r="J5" s="47">
        <v>7</v>
      </c>
      <c r="K5" s="47">
        <v>8</v>
      </c>
      <c r="L5" s="47">
        <v>9</v>
      </c>
      <c r="M5" s="47">
        <v>10</v>
      </c>
      <c r="N5" s="47">
        <v>11</v>
      </c>
      <c r="O5" s="47">
        <v>12</v>
      </c>
      <c r="P5" s="47">
        <v>13</v>
      </c>
      <c r="Q5" s="47">
        <v>14</v>
      </c>
      <c r="R5" s="47">
        <v>15</v>
      </c>
      <c r="S5" s="47">
        <v>16</v>
      </c>
      <c r="T5" s="47">
        <v>17</v>
      </c>
      <c r="U5" s="47">
        <v>18</v>
      </c>
      <c r="V5" s="47">
        <v>19</v>
      </c>
      <c r="W5" s="47">
        <v>20</v>
      </c>
      <c r="X5" s="47">
        <v>21</v>
      </c>
      <c r="Y5" s="47">
        <v>22</v>
      </c>
      <c r="Z5" s="47">
        <v>23</v>
      </c>
      <c r="AA5" s="47">
        <v>24</v>
      </c>
      <c r="AB5" s="32" t="s">
        <v>51</v>
      </c>
    </row>
    <row r="6" spans="3:28" ht="24" hidden="1" customHeight="1">
      <c r="C6" s="43" t="s">
        <v>52</v>
      </c>
      <c r="D6" s="44"/>
      <c r="E6" s="44" t="s">
        <v>43</v>
      </c>
      <c r="F6" s="44" t="s">
        <v>43</v>
      </c>
      <c r="G6" s="44" t="s">
        <v>43</v>
      </c>
      <c r="H6" s="44" t="s">
        <v>43</v>
      </c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 t="s">
        <v>51</v>
      </c>
    </row>
    <row r="7" spans="3:28" ht="24" hidden="1" customHeight="1" thickBot="1">
      <c r="C7" s="28" t="s">
        <v>44</v>
      </c>
      <c r="D7" s="44"/>
      <c r="E7" s="44"/>
      <c r="F7" s="44"/>
      <c r="G7" s="44"/>
      <c r="H7" s="44"/>
      <c r="I7" s="44" t="s">
        <v>43</v>
      </c>
      <c r="J7" s="44"/>
      <c r="K7" s="44"/>
      <c r="L7" s="44" t="s">
        <v>43</v>
      </c>
      <c r="M7" s="44"/>
      <c r="N7" s="44"/>
      <c r="O7" s="44" t="s">
        <v>43</v>
      </c>
      <c r="P7" s="44"/>
      <c r="Q7" s="44"/>
      <c r="R7" s="44" t="s">
        <v>43</v>
      </c>
      <c r="S7" s="44"/>
      <c r="T7" s="44"/>
      <c r="U7" s="44" t="s">
        <v>43</v>
      </c>
      <c r="V7" s="44"/>
      <c r="W7" s="44"/>
      <c r="X7" s="44" t="s">
        <v>43</v>
      </c>
      <c r="Y7" s="44"/>
      <c r="Z7" s="44"/>
      <c r="AA7" s="44" t="s">
        <v>43</v>
      </c>
      <c r="AB7" s="44" t="s">
        <v>51</v>
      </c>
    </row>
    <row r="8" spans="3:28" ht="15.75" hidden="1" customHeight="1" thickBot="1">
      <c r="C8" s="132" t="s">
        <v>45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4"/>
    </row>
    <row r="9" spans="3:28" ht="24" hidden="1" customHeight="1">
      <c r="C9" s="26" t="s">
        <v>46</v>
      </c>
      <c r="D9" s="44" t="s">
        <v>43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29" t="s">
        <v>51</v>
      </c>
    </row>
    <row r="10" spans="3:28" ht="24" hidden="1" customHeight="1">
      <c r="C10" s="27" t="s">
        <v>47</v>
      </c>
      <c r="D10" s="44"/>
      <c r="E10" s="44"/>
      <c r="F10" s="44"/>
      <c r="G10" s="44"/>
      <c r="H10" s="44"/>
      <c r="I10" s="44" t="s">
        <v>43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30" t="s">
        <v>51</v>
      </c>
    </row>
    <row r="11" spans="3:28" ht="24" hidden="1" customHeight="1">
      <c r="C11" s="27" t="s">
        <v>44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 t="s">
        <v>43</v>
      </c>
      <c r="V11" s="44"/>
      <c r="W11" s="44"/>
      <c r="X11" s="44"/>
      <c r="Y11" s="44"/>
      <c r="Z11" s="44"/>
      <c r="AA11" s="44"/>
      <c r="AB11" s="30" t="s">
        <v>51</v>
      </c>
    </row>
    <row r="12" spans="3:28" ht="24" hidden="1" customHeight="1" thickBot="1">
      <c r="C12" s="28" t="s">
        <v>48</v>
      </c>
      <c r="D12" s="44"/>
      <c r="E12" s="44"/>
      <c r="F12" s="44" t="s">
        <v>43</v>
      </c>
      <c r="G12" s="44"/>
      <c r="H12" s="44"/>
      <c r="I12" s="44" t="s">
        <v>43</v>
      </c>
      <c r="J12" s="44"/>
      <c r="K12" s="44"/>
      <c r="L12" s="44" t="s">
        <v>43</v>
      </c>
      <c r="M12" s="44"/>
      <c r="N12" s="44"/>
      <c r="O12" s="44" t="s">
        <v>43</v>
      </c>
      <c r="P12" s="44"/>
      <c r="Q12" s="44"/>
      <c r="R12" s="44" t="s">
        <v>43</v>
      </c>
      <c r="S12" s="44"/>
      <c r="T12" s="44"/>
      <c r="U12" s="44" t="s">
        <v>43</v>
      </c>
      <c r="V12" s="44"/>
      <c r="W12" s="44"/>
      <c r="X12" s="44" t="s">
        <v>43</v>
      </c>
      <c r="Y12" s="44"/>
      <c r="Z12" s="44"/>
      <c r="AA12" s="44" t="s">
        <v>43</v>
      </c>
      <c r="AB12" s="31" t="s">
        <v>51</v>
      </c>
    </row>
    <row r="13" spans="3:28" ht="15.75" customHeight="1" thickBot="1">
      <c r="C13" s="132" t="s">
        <v>53</v>
      </c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25" t="s">
        <v>6</v>
      </c>
    </row>
    <row r="14" spans="3:28" ht="20.25" customHeight="1" thickBot="1">
      <c r="C14" s="45" t="s">
        <v>42</v>
      </c>
      <c r="D14" s="46">
        <v>1</v>
      </c>
      <c r="E14" s="47">
        <v>2</v>
      </c>
      <c r="F14" s="47">
        <v>3</v>
      </c>
      <c r="G14" s="47">
        <v>4</v>
      </c>
      <c r="H14" s="47">
        <v>5</v>
      </c>
      <c r="I14" s="47">
        <v>6</v>
      </c>
      <c r="J14" s="47">
        <v>7</v>
      </c>
      <c r="K14" s="47">
        <v>8</v>
      </c>
      <c r="L14" s="47">
        <v>9</v>
      </c>
      <c r="M14" s="47">
        <v>10</v>
      </c>
      <c r="N14" s="47">
        <v>11</v>
      </c>
      <c r="O14" s="47">
        <v>12</v>
      </c>
      <c r="P14" s="47">
        <v>13</v>
      </c>
      <c r="Q14" s="47">
        <v>14</v>
      </c>
      <c r="R14" s="47">
        <v>15</v>
      </c>
      <c r="S14" s="47">
        <v>16</v>
      </c>
      <c r="T14" s="47">
        <v>17</v>
      </c>
      <c r="U14" s="47">
        <v>18</v>
      </c>
      <c r="V14" s="47">
        <v>19</v>
      </c>
      <c r="W14" s="47">
        <v>20</v>
      </c>
      <c r="X14" s="47">
        <v>21</v>
      </c>
      <c r="Y14" s="47">
        <v>22</v>
      </c>
      <c r="Z14" s="47">
        <v>23</v>
      </c>
      <c r="AA14" s="47">
        <v>24</v>
      </c>
      <c r="AB14" s="32" t="s">
        <v>51</v>
      </c>
    </row>
    <row r="15" spans="3:28" s="11" customFormat="1" ht="40.5" customHeight="1">
      <c r="C15" s="26" t="s">
        <v>54</v>
      </c>
      <c r="D15" s="35">
        <v>0.05</v>
      </c>
      <c r="E15" s="36" t="s">
        <v>51</v>
      </c>
      <c r="F15" s="36" t="s">
        <v>51</v>
      </c>
      <c r="G15" s="36" t="s">
        <v>51</v>
      </c>
      <c r="H15" s="36" t="s">
        <v>51</v>
      </c>
      <c r="I15" s="36" t="s">
        <v>51</v>
      </c>
      <c r="J15" s="36" t="s">
        <v>51</v>
      </c>
      <c r="K15" s="36" t="s">
        <v>51</v>
      </c>
      <c r="L15" s="36" t="s">
        <v>51</v>
      </c>
      <c r="M15" s="36" t="s">
        <v>51</v>
      </c>
      <c r="N15" s="36" t="s">
        <v>51</v>
      </c>
      <c r="O15" s="36" t="s">
        <v>51</v>
      </c>
      <c r="P15" s="36" t="s">
        <v>51</v>
      </c>
      <c r="Q15" s="36" t="s">
        <v>51</v>
      </c>
      <c r="R15" s="36" t="s">
        <v>51</v>
      </c>
      <c r="S15" s="36" t="s">
        <v>51</v>
      </c>
      <c r="T15" s="36" t="s">
        <v>51</v>
      </c>
      <c r="U15" s="36" t="s">
        <v>51</v>
      </c>
      <c r="V15" s="36" t="s">
        <v>51</v>
      </c>
      <c r="W15" s="36" t="s">
        <v>51</v>
      </c>
      <c r="X15" s="36" t="s">
        <v>51</v>
      </c>
      <c r="Y15" s="36" t="s">
        <v>51</v>
      </c>
      <c r="Z15" s="36" t="s">
        <v>51</v>
      </c>
      <c r="AA15" s="36" t="s">
        <v>51</v>
      </c>
      <c r="AB15" s="37">
        <f>SUM(D15:AA15)</f>
        <v>0.05</v>
      </c>
    </row>
    <row r="16" spans="3:28" s="11" customFormat="1" ht="40.5" customHeight="1">
      <c r="C16" s="27" t="s">
        <v>55</v>
      </c>
      <c r="D16" s="36" t="s">
        <v>51</v>
      </c>
      <c r="E16" s="36">
        <v>0.16</v>
      </c>
      <c r="F16" s="36">
        <v>0.16</v>
      </c>
      <c r="G16" s="36">
        <v>0.16</v>
      </c>
      <c r="H16" s="36">
        <v>0.16</v>
      </c>
      <c r="I16" s="36" t="s">
        <v>51</v>
      </c>
      <c r="J16" s="36" t="s">
        <v>51</v>
      </c>
      <c r="K16" s="36" t="s">
        <v>51</v>
      </c>
      <c r="L16" s="36" t="s">
        <v>51</v>
      </c>
      <c r="M16" s="36" t="s">
        <v>51</v>
      </c>
      <c r="N16" s="36" t="s">
        <v>51</v>
      </c>
      <c r="O16" s="36" t="s">
        <v>51</v>
      </c>
      <c r="P16" s="36" t="s">
        <v>51</v>
      </c>
      <c r="Q16" s="36" t="s">
        <v>51</v>
      </c>
      <c r="R16" s="36" t="s">
        <v>51</v>
      </c>
      <c r="S16" s="36" t="s">
        <v>51</v>
      </c>
      <c r="T16" s="36" t="s">
        <v>51</v>
      </c>
      <c r="U16" s="36" t="s">
        <v>51</v>
      </c>
      <c r="V16" s="36" t="s">
        <v>51</v>
      </c>
      <c r="W16" s="36" t="s">
        <v>51</v>
      </c>
      <c r="X16" s="36" t="s">
        <v>51</v>
      </c>
      <c r="Y16" s="36" t="s">
        <v>51</v>
      </c>
      <c r="Z16" s="36" t="s">
        <v>51</v>
      </c>
      <c r="AA16" s="36" t="s">
        <v>51</v>
      </c>
      <c r="AB16" s="38">
        <f>SUM(D16:AA16)</f>
        <v>0.64</v>
      </c>
    </row>
    <row r="17" spans="2:28" s="11" customFormat="1" ht="40.5" customHeight="1">
      <c r="C17" s="27" t="s">
        <v>44</v>
      </c>
      <c r="D17" s="36" t="s">
        <v>51</v>
      </c>
      <c r="E17" s="36" t="s">
        <v>51</v>
      </c>
      <c r="F17" s="36" t="s">
        <v>51</v>
      </c>
      <c r="G17" s="36" t="s">
        <v>51</v>
      </c>
      <c r="H17" s="36" t="s">
        <v>51</v>
      </c>
      <c r="I17" s="36">
        <v>0.03</v>
      </c>
      <c r="J17" s="36" t="s">
        <v>51</v>
      </c>
      <c r="K17" s="36" t="s">
        <v>51</v>
      </c>
      <c r="L17" s="36">
        <v>0.03</v>
      </c>
      <c r="M17" s="36" t="s">
        <v>51</v>
      </c>
      <c r="N17" s="36" t="s">
        <v>51</v>
      </c>
      <c r="O17" s="36">
        <v>0.03</v>
      </c>
      <c r="P17" s="36" t="s">
        <v>51</v>
      </c>
      <c r="Q17" s="36" t="s">
        <v>51</v>
      </c>
      <c r="R17" s="36">
        <v>0.03</v>
      </c>
      <c r="S17" s="36" t="s">
        <v>51</v>
      </c>
      <c r="T17" s="36" t="s">
        <v>51</v>
      </c>
      <c r="U17" s="36">
        <v>0.03</v>
      </c>
      <c r="V17" s="36" t="s">
        <v>51</v>
      </c>
      <c r="W17" s="36" t="s">
        <v>51</v>
      </c>
      <c r="X17" s="36">
        <v>0.03</v>
      </c>
      <c r="Y17" s="36" t="s">
        <v>51</v>
      </c>
      <c r="Z17" s="36" t="s">
        <v>51</v>
      </c>
      <c r="AA17" s="36">
        <v>0.03</v>
      </c>
      <c r="AB17" s="38">
        <f>SUM(D17:AA17)</f>
        <v>0.21</v>
      </c>
    </row>
    <row r="18" spans="2:28" s="11" customFormat="1" ht="40.5" customHeight="1">
      <c r="C18" s="27" t="s">
        <v>56</v>
      </c>
      <c r="D18" s="36" t="s">
        <v>51</v>
      </c>
      <c r="E18" s="36" t="s">
        <v>51</v>
      </c>
      <c r="F18" s="36" t="s">
        <v>51</v>
      </c>
      <c r="G18" s="36" t="s">
        <v>51</v>
      </c>
      <c r="H18" s="36" t="s">
        <v>51</v>
      </c>
      <c r="I18" s="36">
        <v>0.05</v>
      </c>
      <c r="J18" s="36" t="s">
        <v>51</v>
      </c>
      <c r="K18" s="36" t="s">
        <v>51</v>
      </c>
      <c r="L18" s="36" t="s">
        <v>51</v>
      </c>
      <c r="M18" s="36" t="s">
        <v>51</v>
      </c>
      <c r="N18" s="36" t="s">
        <v>51</v>
      </c>
      <c r="O18" s="36" t="s">
        <v>51</v>
      </c>
      <c r="P18" s="36" t="s">
        <v>51</v>
      </c>
      <c r="Q18" s="36" t="s">
        <v>51</v>
      </c>
      <c r="R18" s="36" t="s">
        <v>51</v>
      </c>
      <c r="S18" s="36" t="s">
        <v>51</v>
      </c>
      <c r="T18" s="36" t="s">
        <v>51</v>
      </c>
      <c r="U18" s="36" t="s">
        <v>51</v>
      </c>
      <c r="V18" s="36" t="s">
        <v>51</v>
      </c>
      <c r="W18" s="36" t="s">
        <v>51</v>
      </c>
      <c r="X18" s="36" t="s">
        <v>51</v>
      </c>
      <c r="Y18" s="36" t="s">
        <v>51</v>
      </c>
      <c r="Z18" s="36" t="s">
        <v>51</v>
      </c>
      <c r="AA18" s="36" t="s">
        <v>51</v>
      </c>
      <c r="AB18" s="38">
        <f t="shared" ref="AB18:AB19" si="0">SUM(D18:AA18)</f>
        <v>0.05</v>
      </c>
    </row>
    <row r="19" spans="2:28" ht="40.5" customHeight="1" thickBot="1">
      <c r="C19" s="34" t="s">
        <v>57</v>
      </c>
      <c r="D19" s="39" t="s">
        <v>51</v>
      </c>
      <c r="E19" s="39" t="s">
        <v>51</v>
      </c>
      <c r="F19" s="39" t="s">
        <v>51</v>
      </c>
      <c r="G19" s="39" t="s">
        <v>51</v>
      </c>
      <c r="H19" s="39" t="s">
        <v>51</v>
      </c>
      <c r="I19" s="39" t="s">
        <v>51</v>
      </c>
      <c r="J19" s="39" t="s">
        <v>51</v>
      </c>
      <c r="K19" s="39" t="s">
        <v>51</v>
      </c>
      <c r="L19" s="39" t="s">
        <v>51</v>
      </c>
      <c r="M19" s="39" t="s">
        <v>51</v>
      </c>
      <c r="N19" s="39" t="s">
        <v>51</v>
      </c>
      <c r="O19" s="39" t="s">
        <v>51</v>
      </c>
      <c r="P19" s="39" t="s">
        <v>51</v>
      </c>
      <c r="Q19" s="39" t="s">
        <v>51</v>
      </c>
      <c r="R19" s="39" t="s">
        <v>51</v>
      </c>
      <c r="S19" s="39" t="s">
        <v>51</v>
      </c>
      <c r="T19" s="39" t="s">
        <v>51</v>
      </c>
      <c r="U19" s="39">
        <v>0.05</v>
      </c>
      <c r="V19" s="39" t="s">
        <v>51</v>
      </c>
      <c r="W19" s="39" t="s">
        <v>51</v>
      </c>
      <c r="X19" s="39" t="s">
        <v>51</v>
      </c>
      <c r="Y19" s="39" t="s">
        <v>51</v>
      </c>
      <c r="Z19" s="39" t="s">
        <v>51</v>
      </c>
      <c r="AA19" s="39" t="s">
        <v>51</v>
      </c>
      <c r="AB19" s="40">
        <f t="shared" si="0"/>
        <v>0.05</v>
      </c>
    </row>
    <row r="20" spans="2:28" s="11" customFormat="1" ht="40.5" customHeight="1" thickBot="1">
      <c r="C20" s="33" t="s">
        <v>50</v>
      </c>
      <c r="D20" s="41">
        <f t="shared" ref="D20:AB20" si="1">SUM(D15:D19)</f>
        <v>0.05</v>
      </c>
      <c r="E20" s="41">
        <f t="shared" si="1"/>
        <v>0.16</v>
      </c>
      <c r="F20" s="41">
        <f t="shared" si="1"/>
        <v>0.16</v>
      </c>
      <c r="G20" s="41">
        <f t="shared" si="1"/>
        <v>0.16</v>
      </c>
      <c r="H20" s="41">
        <f t="shared" si="1"/>
        <v>0.16</v>
      </c>
      <c r="I20" s="41">
        <f t="shared" si="1"/>
        <v>0.08</v>
      </c>
      <c r="J20" s="41">
        <f t="shared" si="1"/>
        <v>0</v>
      </c>
      <c r="K20" s="41">
        <f t="shared" si="1"/>
        <v>0</v>
      </c>
      <c r="L20" s="41">
        <f t="shared" si="1"/>
        <v>0.03</v>
      </c>
      <c r="M20" s="41">
        <f t="shared" si="1"/>
        <v>0</v>
      </c>
      <c r="N20" s="41">
        <f t="shared" si="1"/>
        <v>0</v>
      </c>
      <c r="O20" s="41">
        <f t="shared" si="1"/>
        <v>0.03</v>
      </c>
      <c r="P20" s="41">
        <f t="shared" si="1"/>
        <v>0</v>
      </c>
      <c r="Q20" s="41">
        <f t="shared" si="1"/>
        <v>0</v>
      </c>
      <c r="R20" s="41">
        <f t="shared" si="1"/>
        <v>0.03</v>
      </c>
      <c r="S20" s="41">
        <f t="shared" si="1"/>
        <v>0</v>
      </c>
      <c r="T20" s="41">
        <f t="shared" si="1"/>
        <v>0</v>
      </c>
      <c r="U20" s="41">
        <f t="shared" si="1"/>
        <v>0.08</v>
      </c>
      <c r="V20" s="41">
        <f t="shared" si="1"/>
        <v>0</v>
      </c>
      <c r="W20" s="41">
        <f t="shared" si="1"/>
        <v>0</v>
      </c>
      <c r="X20" s="41">
        <f t="shared" si="1"/>
        <v>0.03</v>
      </c>
      <c r="Y20" s="41">
        <f t="shared" si="1"/>
        <v>0</v>
      </c>
      <c r="Z20" s="41">
        <f t="shared" si="1"/>
        <v>0</v>
      </c>
      <c r="AA20" s="41">
        <f t="shared" si="1"/>
        <v>0.03</v>
      </c>
      <c r="AB20" s="42">
        <f t="shared" si="1"/>
        <v>1</v>
      </c>
    </row>
    <row r="21" spans="2:28">
      <c r="B21" s="21"/>
      <c r="C21" s="130" t="s">
        <v>58</v>
      </c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</row>
    <row r="22" spans="2:28"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</row>
  </sheetData>
  <mergeCells count="5">
    <mergeCell ref="C3:AB3"/>
    <mergeCell ref="C21:AB22"/>
    <mergeCell ref="C8:AB8"/>
    <mergeCell ref="C13:AA13"/>
    <mergeCell ref="C4:AB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H28"/>
  <sheetViews>
    <sheetView showGridLines="0" topLeftCell="C3" zoomScale="50" zoomScaleNormal="50" zoomScaleSheetLayoutView="100" workbookViewId="0">
      <selection activeCell="I23" sqref="I23"/>
    </sheetView>
  </sheetViews>
  <sheetFormatPr defaultRowHeight="15"/>
  <cols>
    <col min="1" max="2" width="0" hidden="1" customWidth="1"/>
    <col min="3" max="3" width="23" customWidth="1"/>
    <col min="4" max="9" width="15.85546875" bestFit="1" customWidth="1"/>
    <col min="10" max="11" width="7.5703125" bestFit="1" customWidth="1"/>
    <col min="12" max="12" width="14.5703125" bestFit="1" customWidth="1"/>
    <col min="13" max="14" width="7.5703125" bestFit="1" customWidth="1"/>
    <col min="15" max="15" width="14.5703125" bestFit="1" customWidth="1"/>
    <col min="16" max="17" width="7.5703125" bestFit="1" customWidth="1"/>
    <col min="18" max="18" width="14.5703125" bestFit="1" customWidth="1"/>
    <col min="19" max="20" width="7.5703125" bestFit="1" customWidth="1"/>
    <col min="21" max="21" width="15.85546875" bestFit="1" customWidth="1"/>
    <col min="22" max="23" width="7.5703125" bestFit="1" customWidth="1"/>
    <col min="24" max="24" width="14.5703125" bestFit="1" customWidth="1"/>
    <col min="25" max="26" width="7.5703125" bestFit="1" customWidth="1"/>
    <col min="27" max="27" width="14.5703125" bestFit="1" customWidth="1"/>
    <col min="28" max="29" width="17.140625" bestFit="1" customWidth="1"/>
    <col min="34" max="34" width="12.7109375" bestFit="1" customWidth="1"/>
  </cols>
  <sheetData>
    <row r="1" spans="3:34" ht="15.75" hidden="1" thickBot="1"/>
    <row r="2" spans="3:34" ht="15.75" hidden="1" thickBot="1"/>
    <row r="3" spans="3:34" ht="15.75" customHeight="1" thickBot="1">
      <c r="C3" s="141" t="s">
        <v>49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</row>
    <row r="4" spans="3:34" ht="15.75" hidden="1" thickBot="1">
      <c r="C4" s="135" t="s">
        <v>41</v>
      </c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7"/>
    </row>
    <row r="5" spans="3:34" ht="20.25" hidden="1" customHeight="1" thickBot="1">
      <c r="C5" s="45" t="s">
        <v>42</v>
      </c>
      <c r="D5" s="46">
        <v>1</v>
      </c>
      <c r="E5" s="47">
        <v>2</v>
      </c>
      <c r="F5" s="47">
        <v>3</v>
      </c>
      <c r="G5" s="47">
        <v>4</v>
      </c>
      <c r="H5" s="47">
        <v>5</v>
      </c>
      <c r="I5" s="47">
        <v>6</v>
      </c>
      <c r="J5" s="47">
        <v>7</v>
      </c>
      <c r="K5" s="47">
        <v>8</v>
      </c>
      <c r="L5" s="47">
        <v>9</v>
      </c>
      <c r="M5" s="47">
        <v>10</v>
      </c>
      <c r="N5" s="47">
        <v>11</v>
      </c>
      <c r="O5" s="47">
        <v>12</v>
      </c>
      <c r="P5" s="47">
        <v>13</v>
      </c>
      <c r="Q5" s="47">
        <v>14</v>
      </c>
      <c r="R5" s="47">
        <v>15</v>
      </c>
      <c r="S5" s="47">
        <v>16</v>
      </c>
      <c r="T5" s="47">
        <v>17</v>
      </c>
      <c r="U5" s="47">
        <v>18</v>
      </c>
      <c r="V5" s="47">
        <v>19</v>
      </c>
      <c r="W5" s="47">
        <v>20</v>
      </c>
      <c r="X5" s="47">
        <v>21</v>
      </c>
      <c r="Y5" s="47">
        <v>22</v>
      </c>
      <c r="Z5" s="47">
        <v>23</v>
      </c>
      <c r="AA5" s="47">
        <v>24</v>
      </c>
      <c r="AB5" s="32" t="s">
        <v>51</v>
      </c>
    </row>
    <row r="6" spans="3:34" ht="24" hidden="1" customHeight="1">
      <c r="C6" s="43" t="s">
        <v>52</v>
      </c>
      <c r="D6" s="44"/>
      <c r="E6" s="44" t="s">
        <v>43</v>
      </c>
      <c r="F6" s="44" t="s">
        <v>43</v>
      </c>
      <c r="G6" s="44" t="s">
        <v>43</v>
      </c>
      <c r="H6" s="44" t="s">
        <v>43</v>
      </c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 t="s">
        <v>51</v>
      </c>
    </row>
    <row r="7" spans="3:34" ht="24" hidden="1" customHeight="1" thickBot="1">
      <c r="C7" s="28" t="s">
        <v>44</v>
      </c>
      <c r="D7" s="44"/>
      <c r="E7" s="44"/>
      <c r="F7" s="44"/>
      <c r="G7" s="44"/>
      <c r="H7" s="44"/>
      <c r="I7" s="44" t="s">
        <v>43</v>
      </c>
      <c r="J7" s="44"/>
      <c r="K7" s="44"/>
      <c r="L7" s="44" t="s">
        <v>43</v>
      </c>
      <c r="M7" s="44"/>
      <c r="N7" s="44"/>
      <c r="O7" s="44" t="s">
        <v>43</v>
      </c>
      <c r="P7" s="44"/>
      <c r="Q7" s="44"/>
      <c r="R7" s="44" t="s">
        <v>43</v>
      </c>
      <c r="S7" s="44"/>
      <c r="T7" s="44"/>
      <c r="U7" s="44" t="s">
        <v>43</v>
      </c>
      <c r="V7" s="44"/>
      <c r="W7" s="44"/>
      <c r="X7" s="44" t="s">
        <v>43</v>
      </c>
      <c r="Y7" s="44"/>
      <c r="Z7" s="44"/>
      <c r="AA7" s="44" t="s">
        <v>43</v>
      </c>
      <c r="AB7" s="44" t="s">
        <v>51</v>
      </c>
    </row>
    <row r="8" spans="3:34" ht="15.75" hidden="1" customHeight="1" thickBot="1">
      <c r="C8" s="132" t="s">
        <v>45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4"/>
    </row>
    <row r="9" spans="3:34" ht="24" hidden="1" customHeight="1">
      <c r="C9" s="26" t="s">
        <v>46</v>
      </c>
      <c r="D9" s="44" t="s">
        <v>43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29" t="s">
        <v>51</v>
      </c>
    </row>
    <row r="10" spans="3:34" ht="24" hidden="1" customHeight="1">
      <c r="C10" s="27" t="s">
        <v>47</v>
      </c>
      <c r="D10" s="44"/>
      <c r="E10" s="44"/>
      <c r="F10" s="44"/>
      <c r="G10" s="44"/>
      <c r="H10" s="44"/>
      <c r="I10" s="44" t="s">
        <v>43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30" t="s">
        <v>51</v>
      </c>
    </row>
    <row r="11" spans="3:34" ht="24" hidden="1" customHeight="1">
      <c r="C11" s="27" t="s">
        <v>44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 t="s">
        <v>43</v>
      </c>
      <c r="V11" s="44"/>
      <c r="W11" s="44"/>
      <c r="X11" s="44"/>
      <c r="Y11" s="44"/>
      <c r="Z11" s="44"/>
      <c r="AA11" s="44"/>
      <c r="AB11" s="30" t="s">
        <v>51</v>
      </c>
    </row>
    <row r="12" spans="3:34" ht="24" hidden="1" customHeight="1" thickBot="1">
      <c r="C12" s="28" t="s">
        <v>48</v>
      </c>
      <c r="D12" s="44"/>
      <c r="E12" s="44"/>
      <c r="F12" s="44" t="s">
        <v>43</v>
      </c>
      <c r="G12" s="44"/>
      <c r="H12" s="44"/>
      <c r="I12" s="44" t="s">
        <v>43</v>
      </c>
      <c r="J12" s="44"/>
      <c r="K12" s="44"/>
      <c r="L12" s="44" t="s">
        <v>43</v>
      </c>
      <c r="M12" s="44"/>
      <c r="N12" s="44"/>
      <c r="O12" s="44" t="s">
        <v>43</v>
      </c>
      <c r="P12" s="44"/>
      <c r="Q12" s="44"/>
      <c r="R12" s="44" t="s">
        <v>43</v>
      </c>
      <c r="S12" s="44"/>
      <c r="T12" s="44"/>
      <c r="U12" s="44" t="s">
        <v>43</v>
      </c>
      <c r="V12" s="44"/>
      <c r="W12" s="44"/>
      <c r="X12" s="44" t="s">
        <v>43</v>
      </c>
      <c r="Y12" s="44"/>
      <c r="Z12" s="44"/>
      <c r="AA12" s="44" t="s">
        <v>43</v>
      </c>
      <c r="AB12" s="31" t="s">
        <v>51</v>
      </c>
    </row>
    <row r="13" spans="3:34" ht="15.75" customHeight="1" thickBot="1">
      <c r="C13" s="132" t="s">
        <v>53</v>
      </c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25" t="s">
        <v>6</v>
      </c>
      <c r="AC13" s="25" t="s">
        <v>6</v>
      </c>
    </row>
    <row r="14" spans="3:34" ht="20.25" customHeight="1" thickBot="1">
      <c r="C14" s="45" t="s">
        <v>42</v>
      </c>
      <c r="D14" s="46">
        <v>1</v>
      </c>
      <c r="E14" s="47">
        <v>2</v>
      </c>
      <c r="F14" s="47">
        <v>3</v>
      </c>
      <c r="G14" s="47">
        <v>4</v>
      </c>
      <c r="H14" s="47">
        <v>5</v>
      </c>
      <c r="I14" s="47">
        <v>6</v>
      </c>
      <c r="J14" s="47">
        <v>7</v>
      </c>
      <c r="K14" s="47">
        <v>8</v>
      </c>
      <c r="L14" s="47">
        <v>9</v>
      </c>
      <c r="M14" s="47">
        <v>10</v>
      </c>
      <c r="N14" s="47">
        <v>11</v>
      </c>
      <c r="O14" s="47">
        <v>12</v>
      </c>
      <c r="P14" s="47">
        <v>13</v>
      </c>
      <c r="Q14" s="47">
        <v>14</v>
      </c>
      <c r="R14" s="47">
        <v>15</v>
      </c>
      <c r="S14" s="47">
        <v>16</v>
      </c>
      <c r="T14" s="47">
        <v>17</v>
      </c>
      <c r="U14" s="47">
        <v>18</v>
      </c>
      <c r="V14" s="47">
        <v>19</v>
      </c>
      <c r="W14" s="47">
        <v>20</v>
      </c>
      <c r="X14" s="47">
        <v>21</v>
      </c>
      <c r="Y14" s="47">
        <v>22</v>
      </c>
      <c r="Z14" s="47">
        <v>23</v>
      </c>
      <c r="AA14" s="47">
        <v>24</v>
      </c>
      <c r="AB14" s="32" t="s">
        <v>59</v>
      </c>
      <c r="AC14" s="32" t="s">
        <v>24</v>
      </c>
    </row>
    <row r="15" spans="3:34" s="11" customFormat="1" ht="18" customHeight="1">
      <c r="C15" s="146" t="s">
        <v>54</v>
      </c>
      <c r="D15" s="51">
        <v>0.05</v>
      </c>
      <c r="E15" s="51" t="s">
        <v>51</v>
      </c>
      <c r="F15" s="51" t="s">
        <v>51</v>
      </c>
      <c r="G15" s="51" t="s">
        <v>51</v>
      </c>
      <c r="H15" s="51" t="s">
        <v>51</v>
      </c>
      <c r="I15" s="51" t="s">
        <v>51</v>
      </c>
      <c r="J15" s="51" t="s">
        <v>51</v>
      </c>
      <c r="K15" s="51" t="s">
        <v>51</v>
      </c>
      <c r="L15" s="51" t="s">
        <v>51</v>
      </c>
      <c r="M15" s="51" t="s">
        <v>51</v>
      </c>
      <c r="N15" s="51" t="s">
        <v>51</v>
      </c>
      <c r="O15" s="51" t="s">
        <v>51</v>
      </c>
      <c r="P15" s="51" t="s">
        <v>51</v>
      </c>
      <c r="Q15" s="51" t="s">
        <v>51</v>
      </c>
      <c r="R15" s="51" t="s">
        <v>51</v>
      </c>
      <c r="S15" s="51" t="s">
        <v>51</v>
      </c>
      <c r="T15" s="51" t="s">
        <v>51</v>
      </c>
      <c r="U15" s="51" t="s">
        <v>51</v>
      </c>
      <c r="V15" s="51" t="s">
        <v>51</v>
      </c>
      <c r="W15" s="51" t="s">
        <v>51</v>
      </c>
      <c r="X15" s="51" t="s">
        <v>51</v>
      </c>
      <c r="Y15" s="51" t="s">
        <v>51</v>
      </c>
      <c r="Z15" s="51" t="s">
        <v>51</v>
      </c>
      <c r="AA15" s="56" t="s">
        <v>51</v>
      </c>
      <c r="AB15" s="143">
        <f>SUM(D15:AA15)</f>
        <v>0.05</v>
      </c>
      <c r="AC15" s="139">
        <f>SUM(C16:AA16)</f>
        <v>16495.667000000001</v>
      </c>
      <c r="AH15" s="48">
        <v>329913.34000000003</v>
      </c>
    </row>
    <row r="16" spans="3:34" s="11" customFormat="1" ht="17.25" customHeight="1" thickBot="1">
      <c r="C16" s="147"/>
      <c r="D16" s="53">
        <f>AH15*D15</f>
        <v>16495.667000000001</v>
      </c>
      <c r="E16" s="52" t="s">
        <v>51</v>
      </c>
      <c r="F16" s="52" t="s">
        <v>51</v>
      </c>
      <c r="G16" s="52" t="s">
        <v>51</v>
      </c>
      <c r="H16" s="52" t="s">
        <v>51</v>
      </c>
      <c r="I16" s="52" t="s">
        <v>51</v>
      </c>
      <c r="J16" s="52" t="s">
        <v>51</v>
      </c>
      <c r="K16" s="52" t="s">
        <v>51</v>
      </c>
      <c r="L16" s="52" t="s">
        <v>51</v>
      </c>
      <c r="M16" s="52" t="s">
        <v>51</v>
      </c>
      <c r="N16" s="52" t="s">
        <v>51</v>
      </c>
      <c r="O16" s="52" t="s">
        <v>51</v>
      </c>
      <c r="P16" s="52" t="s">
        <v>51</v>
      </c>
      <c r="Q16" s="52" t="s">
        <v>51</v>
      </c>
      <c r="R16" s="52" t="s">
        <v>51</v>
      </c>
      <c r="S16" s="52" t="s">
        <v>51</v>
      </c>
      <c r="T16" s="52" t="s">
        <v>51</v>
      </c>
      <c r="U16" s="52" t="s">
        <v>51</v>
      </c>
      <c r="V16" s="52" t="s">
        <v>51</v>
      </c>
      <c r="W16" s="52" t="s">
        <v>51</v>
      </c>
      <c r="X16" s="52" t="s">
        <v>51</v>
      </c>
      <c r="Y16" s="52" t="s">
        <v>51</v>
      </c>
      <c r="Z16" s="52" t="s">
        <v>51</v>
      </c>
      <c r="AA16" s="57" t="s">
        <v>51</v>
      </c>
      <c r="AB16" s="144"/>
      <c r="AC16" s="140"/>
    </row>
    <row r="17" spans="2:29" s="11" customFormat="1">
      <c r="C17" s="146" t="s">
        <v>55</v>
      </c>
      <c r="D17" s="51" t="s">
        <v>51</v>
      </c>
      <c r="E17" s="51">
        <v>0.16</v>
      </c>
      <c r="F17" s="51">
        <v>0.16</v>
      </c>
      <c r="G17" s="51">
        <v>0.16</v>
      </c>
      <c r="H17" s="51">
        <v>0.16</v>
      </c>
      <c r="I17" s="51" t="s">
        <v>51</v>
      </c>
      <c r="J17" s="51" t="s">
        <v>51</v>
      </c>
      <c r="K17" s="51" t="s">
        <v>51</v>
      </c>
      <c r="L17" s="51" t="s">
        <v>51</v>
      </c>
      <c r="M17" s="51" t="s">
        <v>51</v>
      </c>
      <c r="N17" s="51" t="s">
        <v>51</v>
      </c>
      <c r="O17" s="51" t="s">
        <v>51</v>
      </c>
      <c r="P17" s="51" t="s">
        <v>51</v>
      </c>
      <c r="Q17" s="51" t="s">
        <v>51</v>
      </c>
      <c r="R17" s="51" t="s">
        <v>51</v>
      </c>
      <c r="S17" s="51" t="s">
        <v>51</v>
      </c>
      <c r="T17" s="51" t="s">
        <v>51</v>
      </c>
      <c r="U17" s="51" t="s">
        <v>51</v>
      </c>
      <c r="V17" s="51" t="s">
        <v>51</v>
      </c>
      <c r="W17" s="51" t="s">
        <v>51</v>
      </c>
      <c r="X17" s="51" t="s">
        <v>51</v>
      </c>
      <c r="Y17" s="51" t="s">
        <v>51</v>
      </c>
      <c r="Z17" s="51" t="s">
        <v>51</v>
      </c>
      <c r="AA17" s="56" t="s">
        <v>51</v>
      </c>
      <c r="AB17" s="143">
        <f>SUM(D17:AA17)</f>
        <v>0.64</v>
      </c>
      <c r="AC17" s="139">
        <f>SUM(C18:AA18)</f>
        <v>211144.53760000001</v>
      </c>
    </row>
    <row r="18" spans="2:29" s="11" customFormat="1" ht="15.75" thickBot="1">
      <c r="C18" s="147"/>
      <c r="D18" s="52" t="s">
        <v>51</v>
      </c>
      <c r="E18" s="53">
        <f>$AH$15*E17</f>
        <v>52786.134400000003</v>
      </c>
      <c r="F18" s="53">
        <f t="shared" ref="F18:H18" si="0">$AH$15*F17</f>
        <v>52786.134400000003</v>
      </c>
      <c r="G18" s="53">
        <f t="shared" si="0"/>
        <v>52786.134400000003</v>
      </c>
      <c r="H18" s="53">
        <f t="shared" si="0"/>
        <v>52786.134400000003</v>
      </c>
      <c r="I18" s="52" t="s">
        <v>51</v>
      </c>
      <c r="J18" s="52" t="s">
        <v>51</v>
      </c>
      <c r="K18" s="52" t="s">
        <v>51</v>
      </c>
      <c r="L18" s="52" t="s">
        <v>51</v>
      </c>
      <c r="M18" s="52" t="s">
        <v>51</v>
      </c>
      <c r="N18" s="52" t="s">
        <v>51</v>
      </c>
      <c r="O18" s="52" t="s">
        <v>51</v>
      </c>
      <c r="P18" s="52" t="s">
        <v>51</v>
      </c>
      <c r="Q18" s="52" t="s">
        <v>51</v>
      </c>
      <c r="R18" s="52" t="s">
        <v>51</v>
      </c>
      <c r="S18" s="52" t="s">
        <v>51</v>
      </c>
      <c r="T18" s="52" t="s">
        <v>51</v>
      </c>
      <c r="U18" s="52" t="s">
        <v>51</v>
      </c>
      <c r="V18" s="52" t="s">
        <v>51</v>
      </c>
      <c r="W18" s="52" t="s">
        <v>51</v>
      </c>
      <c r="X18" s="52" t="s">
        <v>51</v>
      </c>
      <c r="Y18" s="52" t="s">
        <v>51</v>
      </c>
      <c r="Z18" s="52" t="s">
        <v>51</v>
      </c>
      <c r="AA18" s="57" t="s">
        <v>51</v>
      </c>
      <c r="AB18" s="144"/>
      <c r="AC18" s="140"/>
    </row>
    <row r="19" spans="2:29" s="11" customFormat="1">
      <c r="C19" s="148" t="s">
        <v>44</v>
      </c>
      <c r="D19" s="35" t="s">
        <v>51</v>
      </c>
      <c r="E19" s="35" t="s">
        <v>51</v>
      </c>
      <c r="F19" s="35" t="s">
        <v>51</v>
      </c>
      <c r="G19" s="35" t="s">
        <v>51</v>
      </c>
      <c r="H19" s="35" t="s">
        <v>51</v>
      </c>
      <c r="I19" s="35">
        <v>0.03</v>
      </c>
      <c r="J19" s="35" t="s">
        <v>51</v>
      </c>
      <c r="K19" s="35" t="s">
        <v>51</v>
      </c>
      <c r="L19" s="35">
        <v>0.03</v>
      </c>
      <c r="M19" s="35" t="s">
        <v>51</v>
      </c>
      <c r="N19" s="35" t="s">
        <v>51</v>
      </c>
      <c r="O19" s="35">
        <v>0.03</v>
      </c>
      <c r="P19" s="35" t="s">
        <v>51</v>
      </c>
      <c r="Q19" s="35" t="s">
        <v>51</v>
      </c>
      <c r="R19" s="35">
        <v>0.03</v>
      </c>
      <c r="S19" s="35" t="s">
        <v>51</v>
      </c>
      <c r="T19" s="35" t="s">
        <v>51</v>
      </c>
      <c r="U19" s="35">
        <v>0.03</v>
      </c>
      <c r="V19" s="35" t="s">
        <v>51</v>
      </c>
      <c r="W19" s="35" t="s">
        <v>51</v>
      </c>
      <c r="X19" s="35">
        <v>0.03</v>
      </c>
      <c r="Y19" s="35" t="s">
        <v>51</v>
      </c>
      <c r="Z19" s="35" t="s">
        <v>51</v>
      </c>
      <c r="AA19" s="58">
        <v>0.03</v>
      </c>
      <c r="AB19" s="145">
        <f>SUM(D19:AA19)</f>
        <v>0.21</v>
      </c>
      <c r="AC19" s="138">
        <f>SUM(C20:AA20)</f>
        <v>69281.801400000011</v>
      </c>
    </row>
    <row r="20" spans="2:29" s="11" customFormat="1" ht="15.75" thickBot="1">
      <c r="C20" s="148"/>
      <c r="D20" s="39" t="s">
        <v>51</v>
      </c>
      <c r="E20" s="39" t="s">
        <v>51</v>
      </c>
      <c r="F20" s="39" t="s">
        <v>51</v>
      </c>
      <c r="G20" s="39" t="s">
        <v>51</v>
      </c>
      <c r="H20" s="39" t="s">
        <v>51</v>
      </c>
      <c r="I20" s="50">
        <f>I19*$AH$15</f>
        <v>9897.4002</v>
      </c>
      <c r="J20" s="39" t="s">
        <v>51</v>
      </c>
      <c r="K20" s="39" t="s">
        <v>51</v>
      </c>
      <c r="L20" s="50">
        <f>L19*$AH$15</f>
        <v>9897.4002</v>
      </c>
      <c r="M20" s="39" t="s">
        <v>51</v>
      </c>
      <c r="N20" s="39" t="s">
        <v>51</v>
      </c>
      <c r="O20" s="50">
        <f>O19*$AH$15</f>
        <v>9897.4002</v>
      </c>
      <c r="P20" s="39" t="s">
        <v>51</v>
      </c>
      <c r="Q20" s="39" t="s">
        <v>51</v>
      </c>
      <c r="R20" s="50">
        <f>R19*$AH$15</f>
        <v>9897.4002</v>
      </c>
      <c r="S20" s="39" t="s">
        <v>51</v>
      </c>
      <c r="T20" s="39" t="s">
        <v>51</v>
      </c>
      <c r="U20" s="50">
        <f>U19*$AH$15</f>
        <v>9897.4002</v>
      </c>
      <c r="V20" s="39" t="s">
        <v>51</v>
      </c>
      <c r="W20" s="39" t="s">
        <v>51</v>
      </c>
      <c r="X20" s="50">
        <f>X19*$AH$15</f>
        <v>9897.4002</v>
      </c>
      <c r="Y20" s="39" t="s">
        <v>51</v>
      </c>
      <c r="Z20" s="39" t="s">
        <v>51</v>
      </c>
      <c r="AA20" s="59">
        <f>AA19*$AH$15</f>
        <v>9897.4002</v>
      </c>
      <c r="AB20" s="145"/>
      <c r="AC20" s="138"/>
    </row>
    <row r="21" spans="2:29" s="11" customFormat="1">
      <c r="C21" s="146" t="s">
        <v>56</v>
      </c>
      <c r="D21" s="51" t="s">
        <v>51</v>
      </c>
      <c r="E21" s="51" t="s">
        <v>51</v>
      </c>
      <c r="F21" s="51" t="s">
        <v>51</v>
      </c>
      <c r="G21" s="51" t="s">
        <v>51</v>
      </c>
      <c r="H21" s="51" t="s">
        <v>51</v>
      </c>
      <c r="I21" s="51">
        <v>0.05</v>
      </c>
      <c r="J21" s="51" t="s">
        <v>51</v>
      </c>
      <c r="K21" s="51" t="s">
        <v>51</v>
      </c>
      <c r="L21" s="51" t="s">
        <v>51</v>
      </c>
      <c r="M21" s="51" t="s">
        <v>51</v>
      </c>
      <c r="N21" s="51" t="s">
        <v>51</v>
      </c>
      <c r="O21" s="51" t="s">
        <v>51</v>
      </c>
      <c r="P21" s="51" t="s">
        <v>51</v>
      </c>
      <c r="Q21" s="51" t="s">
        <v>51</v>
      </c>
      <c r="R21" s="51" t="s">
        <v>51</v>
      </c>
      <c r="S21" s="51" t="s">
        <v>51</v>
      </c>
      <c r="T21" s="51" t="s">
        <v>51</v>
      </c>
      <c r="U21" s="51" t="s">
        <v>51</v>
      </c>
      <c r="V21" s="51" t="s">
        <v>51</v>
      </c>
      <c r="W21" s="51" t="s">
        <v>51</v>
      </c>
      <c r="X21" s="51" t="s">
        <v>51</v>
      </c>
      <c r="Y21" s="51" t="s">
        <v>51</v>
      </c>
      <c r="Z21" s="51" t="s">
        <v>51</v>
      </c>
      <c r="AA21" s="56" t="s">
        <v>51</v>
      </c>
      <c r="AB21" s="143">
        <f t="shared" ref="AB21:AB23" si="1">SUM(D21:AA21)</f>
        <v>0.05</v>
      </c>
      <c r="AC21" s="139">
        <f>SUM(C22:AA22)</f>
        <v>16495.667000000001</v>
      </c>
    </row>
    <row r="22" spans="2:29" s="11" customFormat="1" ht="15.75" thickBot="1">
      <c r="C22" s="147"/>
      <c r="D22" s="52" t="s">
        <v>51</v>
      </c>
      <c r="E22" s="52" t="s">
        <v>51</v>
      </c>
      <c r="F22" s="52" t="s">
        <v>51</v>
      </c>
      <c r="G22" s="52" t="s">
        <v>51</v>
      </c>
      <c r="H22" s="52" t="s">
        <v>51</v>
      </c>
      <c r="I22" s="53">
        <f>I21*$AH$15</f>
        <v>16495.667000000001</v>
      </c>
      <c r="J22" s="52" t="s">
        <v>51</v>
      </c>
      <c r="K22" s="52" t="s">
        <v>51</v>
      </c>
      <c r="L22" s="52" t="s">
        <v>51</v>
      </c>
      <c r="M22" s="52" t="s">
        <v>51</v>
      </c>
      <c r="N22" s="52" t="s">
        <v>51</v>
      </c>
      <c r="O22" s="52" t="s">
        <v>51</v>
      </c>
      <c r="P22" s="52" t="s">
        <v>51</v>
      </c>
      <c r="Q22" s="52" t="s">
        <v>51</v>
      </c>
      <c r="R22" s="52" t="s">
        <v>51</v>
      </c>
      <c r="S22" s="52" t="s">
        <v>51</v>
      </c>
      <c r="T22" s="52" t="s">
        <v>51</v>
      </c>
      <c r="U22" s="52" t="s">
        <v>51</v>
      </c>
      <c r="V22" s="52" t="s">
        <v>51</v>
      </c>
      <c r="W22" s="52" t="s">
        <v>51</v>
      </c>
      <c r="X22" s="52" t="s">
        <v>51</v>
      </c>
      <c r="Y22" s="52" t="s">
        <v>51</v>
      </c>
      <c r="Z22" s="52" t="s">
        <v>51</v>
      </c>
      <c r="AA22" s="57" t="s">
        <v>51</v>
      </c>
      <c r="AB22" s="144"/>
      <c r="AC22" s="140"/>
    </row>
    <row r="23" spans="2:29">
      <c r="C23" s="146" t="s">
        <v>57</v>
      </c>
      <c r="D23" s="54" t="s">
        <v>51</v>
      </c>
      <c r="E23" s="54" t="s">
        <v>51</v>
      </c>
      <c r="F23" s="54" t="s">
        <v>51</v>
      </c>
      <c r="G23" s="54" t="s">
        <v>51</v>
      </c>
      <c r="H23" s="54" t="s">
        <v>51</v>
      </c>
      <c r="I23" s="54" t="s">
        <v>51</v>
      </c>
      <c r="J23" s="54" t="s">
        <v>51</v>
      </c>
      <c r="K23" s="54" t="s">
        <v>51</v>
      </c>
      <c r="L23" s="54" t="s">
        <v>51</v>
      </c>
      <c r="M23" s="54" t="s">
        <v>51</v>
      </c>
      <c r="N23" s="54" t="s">
        <v>51</v>
      </c>
      <c r="O23" s="54" t="s">
        <v>51</v>
      </c>
      <c r="P23" s="54" t="s">
        <v>51</v>
      </c>
      <c r="Q23" s="54" t="s">
        <v>51</v>
      </c>
      <c r="R23" s="54" t="s">
        <v>51</v>
      </c>
      <c r="S23" s="54" t="s">
        <v>51</v>
      </c>
      <c r="T23" s="54" t="s">
        <v>51</v>
      </c>
      <c r="U23" s="55">
        <v>0.05</v>
      </c>
      <c r="V23" s="54" t="s">
        <v>51</v>
      </c>
      <c r="W23" s="54" t="s">
        <v>51</v>
      </c>
      <c r="X23" s="54" t="s">
        <v>51</v>
      </c>
      <c r="Y23" s="54" t="s">
        <v>51</v>
      </c>
      <c r="Z23" s="54" t="s">
        <v>51</v>
      </c>
      <c r="AA23" s="60" t="s">
        <v>51</v>
      </c>
      <c r="AB23" s="143">
        <f t="shared" si="1"/>
        <v>0.05</v>
      </c>
      <c r="AC23" s="139">
        <f>SUM(C24:AA24)</f>
        <v>16495.667000000001</v>
      </c>
    </row>
    <row r="24" spans="2:29" ht="15.75" thickBot="1">
      <c r="C24" s="147"/>
      <c r="D24" s="52" t="s">
        <v>51</v>
      </c>
      <c r="E24" s="52" t="s">
        <v>51</v>
      </c>
      <c r="F24" s="52" t="s">
        <v>51</v>
      </c>
      <c r="G24" s="52" t="s">
        <v>51</v>
      </c>
      <c r="H24" s="52" t="s">
        <v>51</v>
      </c>
      <c r="I24" s="52" t="s">
        <v>51</v>
      </c>
      <c r="J24" s="52" t="s">
        <v>51</v>
      </c>
      <c r="K24" s="52" t="s">
        <v>51</v>
      </c>
      <c r="L24" s="52" t="s">
        <v>51</v>
      </c>
      <c r="M24" s="52" t="s">
        <v>51</v>
      </c>
      <c r="N24" s="52" t="s">
        <v>51</v>
      </c>
      <c r="O24" s="52" t="s">
        <v>51</v>
      </c>
      <c r="P24" s="52" t="s">
        <v>51</v>
      </c>
      <c r="Q24" s="52" t="s">
        <v>51</v>
      </c>
      <c r="R24" s="52" t="s">
        <v>51</v>
      </c>
      <c r="S24" s="52" t="s">
        <v>51</v>
      </c>
      <c r="T24" s="52" t="s">
        <v>51</v>
      </c>
      <c r="U24" s="53">
        <f>U23*$AH$15</f>
        <v>16495.667000000001</v>
      </c>
      <c r="V24" s="52" t="s">
        <v>51</v>
      </c>
      <c r="W24" s="52" t="s">
        <v>51</v>
      </c>
      <c r="X24" s="52" t="s">
        <v>51</v>
      </c>
      <c r="Y24" s="52" t="s">
        <v>51</v>
      </c>
      <c r="Z24" s="52" t="s">
        <v>51</v>
      </c>
      <c r="AA24" s="57" t="s">
        <v>51</v>
      </c>
      <c r="AB24" s="144"/>
      <c r="AC24" s="140"/>
    </row>
    <row r="25" spans="2:29" s="11" customFormat="1" ht="15.75" thickBot="1">
      <c r="C25" s="33" t="s">
        <v>60</v>
      </c>
      <c r="D25" s="41">
        <f>SUM(D15,D17,D19,D21,D23)</f>
        <v>0.05</v>
      </c>
      <c r="E25" s="41">
        <f t="shared" ref="E25:AA25" si="2">SUM(E15,E17,E19,E21,E23)</f>
        <v>0.16</v>
      </c>
      <c r="F25" s="41">
        <f t="shared" si="2"/>
        <v>0.16</v>
      </c>
      <c r="G25" s="41">
        <f t="shared" si="2"/>
        <v>0.16</v>
      </c>
      <c r="H25" s="41">
        <f t="shared" si="2"/>
        <v>0.16</v>
      </c>
      <c r="I25" s="41">
        <f t="shared" si="2"/>
        <v>0.08</v>
      </c>
      <c r="J25" s="41">
        <f t="shared" si="2"/>
        <v>0</v>
      </c>
      <c r="K25" s="41">
        <f t="shared" si="2"/>
        <v>0</v>
      </c>
      <c r="L25" s="41">
        <f t="shared" si="2"/>
        <v>0.03</v>
      </c>
      <c r="M25" s="41">
        <f t="shared" si="2"/>
        <v>0</v>
      </c>
      <c r="N25" s="41">
        <f t="shared" si="2"/>
        <v>0</v>
      </c>
      <c r="O25" s="41">
        <f t="shared" si="2"/>
        <v>0.03</v>
      </c>
      <c r="P25" s="41">
        <f t="shared" si="2"/>
        <v>0</v>
      </c>
      <c r="Q25" s="41">
        <f t="shared" si="2"/>
        <v>0</v>
      </c>
      <c r="R25" s="41">
        <f t="shared" si="2"/>
        <v>0.03</v>
      </c>
      <c r="S25" s="41">
        <f t="shared" si="2"/>
        <v>0</v>
      </c>
      <c r="T25" s="41">
        <f t="shared" si="2"/>
        <v>0</v>
      </c>
      <c r="U25" s="41">
        <f t="shared" si="2"/>
        <v>0.08</v>
      </c>
      <c r="V25" s="41">
        <f t="shared" si="2"/>
        <v>0</v>
      </c>
      <c r="W25" s="41">
        <f t="shared" si="2"/>
        <v>0</v>
      </c>
      <c r="X25" s="41">
        <f t="shared" si="2"/>
        <v>0.03</v>
      </c>
      <c r="Y25" s="41">
        <f t="shared" si="2"/>
        <v>0</v>
      </c>
      <c r="Z25" s="41">
        <f t="shared" si="2"/>
        <v>0</v>
      </c>
      <c r="AA25" s="61">
        <f t="shared" si="2"/>
        <v>0.03</v>
      </c>
      <c r="AB25" s="63">
        <f>SUM(D25:AA25)</f>
        <v>1</v>
      </c>
      <c r="AC25" s="66">
        <f>SUM(AC15:AC24)</f>
        <v>329913.34000000003</v>
      </c>
    </row>
    <row r="26" spans="2:29" s="11" customFormat="1" ht="15.75" thickBot="1">
      <c r="C26" s="33" t="s">
        <v>61</v>
      </c>
      <c r="D26" s="49">
        <f>SUM(D16,D18,D20,D22,D24)</f>
        <v>16495.667000000001</v>
      </c>
      <c r="E26" s="49">
        <f t="shared" ref="E26:AA26" si="3">SUM(E16,E18,E20,E22,E24)</f>
        <v>52786.134400000003</v>
      </c>
      <c r="F26" s="49">
        <f t="shared" si="3"/>
        <v>52786.134400000003</v>
      </c>
      <c r="G26" s="49">
        <f t="shared" si="3"/>
        <v>52786.134400000003</v>
      </c>
      <c r="H26" s="49">
        <f t="shared" si="3"/>
        <v>52786.134400000003</v>
      </c>
      <c r="I26" s="49">
        <f t="shared" si="3"/>
        <v>26393.067200000001</v>
      </c>
      <c r="J26" s="49">
        <f t="shared" si="3"/>
        <v>0</v>
      </c>
      <c r="K26" s="49">
        <f t="shared" si="3"/>
        <v>0</v>
      </c>
      <c r="L26" s="49">
        <f t="shared" si="3"/>
        <v>9897.4002</v>
      </c>
      <c r="M26" s="49">
        <f t="shared" si="3"/>
        <v>0</v>
      </c>
      <c r="N26" s="49">
        <f t="shared" si="3"/>
        <v>0</v>
      </c>
      <c r="O26" s="49">
        <f t="shared" si="3"/>
        <v>9897.4002</v>
      </c>
      <c r="P26" s="49">
        <f t="shared" si="3"/>
        <v>0</v>
      </c>
      <c r="Q26" s="49">
        <f t="shared" si="3"/>
        <v>0</v>
      </c>
      <c r="R26" s="49">
        <f t="shared" si="3"/>
        <v>9897.4002</v>
      </c>
      <c r="S26" s="49">
        <f t="shared" si="3"/>
        <v>0</v>
      </c>
      <c r="T26" s="49">
        <f t="shared" si="3"/>
        <v>0</v>
      </c>
      <c r="U26" s="49">
        <f t="shared" si="3"/>
        <v>26393.067200000001</v>
      </c>
      <c r="V26" s="49">
        <f t="shared" si="3"/>
        <v>0</v>
      </c>
      <c r="W26" s="49">
        <f t="shared" si="3"/>
        <v>0</v>
      </c>
      <c r="X26" s="49">
        <f t="shared" si="3"/>
        <v>9897.4002</v>
      </c>
      <c r="Y26" s="49">
        <f t="shared" si="3"/>
        <v>0</v>
      </c>
      <c r="Z26" s="49">
        <f t="shared" si="3"/>
        <v>0</v>
      </c>
      <c r="AA26" s="62">
        <f t="shared" si="3"/>
        <v>9897.4002</v>
      </c>
      <c r="AB26" s="65">
        <f>SUM(D26:AA26)</f>
        <v>329913.33999999991</v>
      </c>
      <c r="AC26" s="64"/>
    </row>
    <row r="27" spans="2:29">
      <c r="B27" s="21"/>
      <c r="C27" s="130" t="s">
        <v>58</v>
      </c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1"/>
    </row>
    <row r="28" spans="2:29"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</row>
  </sheetData>
  <mergeCells count="20">
    <mergeCell ref="C27:AB28"/>
    <mergeCell ref="C15:C16"/>
    <mergeCell ref="C17:C18"/>
    <mergeCell ref="C19:C20"/>
    <mergeCell ref="C21:C22"/>
    <mergeCell ref="C23:C24"/>
    <mergeCell ref="AB23:AB24"/>
    <mergeCell ref="AC19:AC20"/>
    <mergeCell ref="AC21:AC22"/>
    <mergeCell ref="AC23:AC24"/>
    <mergeCell ref="C3:AC3"/>
    <mergeCell ref="AB15:AB16"/>
    <mergeCell ref="AC15:AC16"/>
    <mergeCell ref="AB17:AB18"/>
    <mergeCell ref="AC17:AC18"/>
    <mergeCell ref="AB19:AB20"/>
    <mergeCell ref="AB21:AB22"/>
    <mergeCell ref="C4:AB4"/>
    <mergeCell ref="C8:AB8"/>
    <mergeCell ref="C13:AA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T34"/>
  <sheetViews>
    <sheetView showGridLines="0" view="pageBreakPreview" topLeftCell="C18" zoomScale="70" zoomScaleSheetLayoutView="70" workbookViewId="0">
      <selection activeCell="H41" sqref="H41"/>
    </sheetView>
  </sheetViews>
  <sheetFormatPr defaultRowHeight="15"/>
  <cols>
    <col min="1" max="2" width="0" hidden="1" customWidth="1"/>
    <col min="3" max="3" width="23" customWidth="1"/>
    <col min="4" max="9" width="15.85546875" bestFit="1" customWidth="1"/>
    <col min="10" max="11" width="7.5703125" bestFit="1" customWidth="1"/>
    <col min="12" max="12" width="14.5703125" bestFit="1" customWidth="1"/>
    <col min="13" max="14" width="7.5703125" bestFit="1" customWidth="1"/>
    <col min="15" max="15" width="14.5703125" bestFit="1" customWidth="1"/>
    <col min="16" max="16" width="17.140625" bestFit="1" customWidth="1"/>
    <col min="17" max="18" width="17.140625" customWidth="1"/>
    <col min="19" max="19" width="7.5703125" bestFit="1" customWidth="1"/>
    <col min="20" max="20" width="12.7109375" bestFit="1" customWidth="1"/>
    <col min="21" max="21" width="14.5703125" bestFit="1" customWidth="1"/>
    <col min="22" max="23" width="7.5703125" bestFit="1" customWidth="1"/>
    <col min="24" max="24" width="15.85546875" bestFit="1" customWidth="1"/>
    <col min="25" max="26" width="7.5703125" bestFit="1" customWidth="1"/>
    <col min="27" max="27" width="14.5703125" bestFit="1" customWidth="1"/>
    <col min="28" max="29" width="7.5703125" bestFit="1" customWidth="1"/>
    <col min="30" max="30" width="14.5703125" bestFit="1" customWidth="1"/>
    <col min="31" max="32" width="17.140625" bestFit="1" customWidth="1"/>
    <col min="37" max="37" width="12.7109375" bestFit="1" customWidth="1"/>
  </cols>
  <sheetData>
    <row r="1" spans="2:20" ht="15.75" hidden="1" thickBot="1"/>
    <row r="2" spans="2:20" ht="26.25" hidden="1" customHeight="1" thickBot="1">
      <c r="C2" s="127" t="s">
        <v>64</v>
      </c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9"/>
    </row>
    <row r="3" spans="2:20" ht="26.25" hidden="1" customHeight="1" thickBot="1">
      <c r="C3" s="45" t="s">
        <v>42</v>
      </c>
      <c r="D3" s="46">
        <v>1</v>
      </c>
      <c r="E3" s="47">
        <v>2</v>
      </c>
      <c r="F3" s="47">
        <v>3</v>
      </c>
      <c r="G3" s="47">
        <v>4</v>
      </c>
      <c r="H3" s="47">
        <v>5</v>
      </c>
      <c r="I3" s="47">
        <v>6</v>
      </c>
      <c r="J3" s="47">
        <v>7</v>
      </c>
      <c r="K3" s="47">
        <v>8</v>
      </c>
      <c r="L3" s="47">
        <v>9</v>
      </c>
      <c r="M3" s="47">
        <v>10</v>
      </c>
      <c r="N3" s="47">
        <v>11</v>
      </c>
      <c r="O3" s="68">
        <v>12</v>
      </c>
      <c r="P3" s="45" t="s">
        <v>63</v>
      </c>
    </row>
    <row r="4" spans="2:20" s="11" customFormat="1" ht="18" hidden="1" customHeight="1">
      <c r="C4" s="146" t="s">
        <v>54</v>
      </c>
      <c r="D4" s="51">
        <v>0.05</v>
      </c>
      <c r="E4" s="51" t="s">
        <v>51</v>
      </c>
      <c r="F4" s="51" t="s">
        <v>51</v>
      </c>
      <c r="G4" s="51" t="s">
        <v>51</v>
      </c>
      <c r="H4" s="51" t="s">
        <v>51</v>
      </c>
      <c r="I4" s="51" t="s">
        <v>51</v>
      </c>
      <c r="J4" s="51" t="s">
        <v>51</v>
      </c>
      <c r="K4" s="51" t="s">
        <v>51</v>
      </c>
      <c r="L4" s="51" t="s">
        <v>51</v>
      </c>
      <c r="M4" s="51" t="s">
        <v>51</v>
      </c>
      <c r="N4" s="51" t="s">
        <v>51</v>
      </c>
      <c r="O4" s="56" t="s">
        <v>51</v>
      </c>
      <c r="P4" s="73">
        <f t="shared" ref="P4:P15" si="0">SUM(D4:O4)</f>
        <v>0.05</v>
      </c>
      <c r="T4" s="48">
        <v>329913.34000000003</v>
      </c>
    </row>
    <row r="5" spans="2:20" s="11" customFormat="1" ht="17.25" hidden="1" customHeight="1" thickBot="1">
      <c r="C5" s="147"/>
      <c r="D5" s="53">
        <f>T4*D4</f>
        <v>16495.667000000001</v>
      </c>
      <c r="E5" s="52" t="s">
        <v>51</v>
      </c>
      <c r="F5" s="52" t="s">
        <v>51</v>
      </c>
      <c r="G5" s="52" t="s">
        <v>51</v>
      </c>
      <c r="H5" s="52" t="s">
        <v>51</v>
      </c>
      <c r="I5" s="52" t="s">
        <v>51</v>
      </c>
      <c r="J5" s="52" t="s">
        <v>51</v>
      </c>
      <c r="K5" s="52" t="s">
        <v>51</v>
      </c>
      <c r="L5" s="52" t="s">
        <v>51</v>
      </c>
      <c r="M5" s="52" t="s">
        <v>51</v>
      </c>
      <c r="N5" s="52" t="s">
        <v>51</v>
      </c>
      <c r="O5" s="57" t="s">
        <v>51</v>
      </c>
      <c r="P5" s="74">
        <f t="shared" si="0"/>
        <v>16495.667000000001</v>
      </c>
    </row>
    <row r="6" spans="2:20" s="11" customFormat="1" hidden="1">
      <c r="C6" s="146" t="s">
        <v>55</v>
      </c>
      <c r="D6" s="51" t="s">
        <v>51</v>
      </c>
      <c r="E6" s="51">
        <v>0.16</v>
      </c>
      <c r="F6" s="51">
        <v>0.16</v>
      </c>
      <c r="G6" s="51">
        <v>0.16</v>
      </c>
      <c r="H6" s="51">
        <v>0.16</v>
      </c>
      <c r="I6" s="51" t="s">
        <v>51</v>
      </c>
      <c r="J6" s="51" t="s">
        <v>51</v>
      </c>
      <c r="K6" s="51" t="s">
        <v>51</v>
      </c>
      <c r="L6" s="51" t="s">
        <v>51</v>
      </c>
      <c r="M6" s="51" t="s">
        <v>51</v>
      </c>
      <c r="N6" s="51" t="s">
        <v>51</v>
      </c>
      <c r="O6" s="56" t="s">
        <v>51</v>
      </c>
      <c r="P6" s="73">
        <f t="shared" si="0"/>
        <v>0.64</v>
      </c>
    </row>
    <row r="7" spans="2:20" s="11" customFormat="1" ht="15.75" hidden="1" thickBot="1">
      <c r="C7" s="147"/>
      <c r="D7" s="52" t="s">
        <v>51</v>
      </c>
      <c r="E7" s="53">
        <f>$T$4*E6</f>
        <v>52786.134400000003</v>
      </c>
      <c r="F7" s="53">
        <f t="shared" ref="F7:H7" si="1">$T$4*F6</f>
        <v>52786.134400000003</v>
      </c>
      <c r="G7" s="53">
        <f t="shared" si="1"/>
        <v>52786.134400000003</v>
      </c>
      <c r="H7" s="53">
        <f t="shared" si="1"/>
        <v>52786.134400000003</v>
      </c>
      <c r="I7" s="52" t="s">
        <v>51</v>
      </c>
      <c r="J7" s="52" t="s">
        <v>51</v>
      </c>
      <c r="K7" s="52" t="s">
        <v>51</v>
      </c>
      <c r="L7" s="52" t="s">
        <v>51</v>
      </c>
      <c r="M7" s="52" t="s">
        <v>51</v>
      </c>
      <c r="N7" s="52" t="s">
        <v>51</v>
      </c>
      <c r="O7" s="57" t="s">
        <v>51</v>
      </c>
      <c r="P7" s="74">
        <f t="shared" si="0"/>
        <v>211144.53760000001</v>
      </c>
    </row>
    <row r="8" spans="2:20" s="11" customFormat="1" hidden="1">
      <c r="C8" s="148" t="s">
        <v>44</v>
      </c>
      <c r="D8" s="35" t="s">
        <v>51</v>
      </c>
      <c r="E8" s="35" t="s">
        <v>51</v>
      </c>
      <c r="F8" s="35" t="s">
        <v>51</v>
      </c>
      <c r="G8" s="35" t="s">
        <v>51</v>
      </c>
      <c r="H8" s="35" t="s">
        <v>51</v>
      </c>
      <c r="I8" s="35">
        <v>0.03</v>
      </c>
      <c r="J8" s="35" t="s">
        <v>51</v>
      </c>
      <c r="K8" s="35" t="s">
        <v>51</v>
      </c>
      <c r="L8" s="35">
        <v>0.03</v>
      </c>
      <c r="M8" s="35" t="s">
        <v>51</v>
      </c>
      <c r="N8" s="35" t="s">
        <v>51</v>
      </c>
      <c r="O8" s="58">
        <v>0.03</v>
      </c>
      <c r="P8" s="73">
        <f t="shared" si="0"/>
        <v>0.09</v>
      </c>
    </row>
    <row r="9" spans="2:20" s="11" customFormat="1" ht="15.75" hidden="1" thickBot="1">
      <c r="C9" s="148"/>
      <c r="D9" s="39" t="s">
        <v>51</v>
      </c>
      <c r="E9" s="39" t="s">
        <v>51</v>
      </c>
      <c r="F9" s="39" t="s">
        <v>51</v>
      </c>
      <c r="G9" s="39" t="s">
        <v>51</v>
      </c>
      <c r="H9" s="39" t="s">
        <v>51</v>
      </c>
      <c r="I9" s="50">
        <f>I8*$T$4</f>
        <v>9897.4002</v>
      </c>
      <c r="J9" s="39" t="s">
        <v>51</v>
      </c>
      <c r="K9" s="39" t="s">
        <v>51</v>
      </c>
      <c r="L9" s="50">
        <f>L8*$T$4</f>
        <v>9897.4002</v>
      </c>
      <c r="M9" s="39" t="s">
        <v>51</v>
      </c>
      <c r="N9" s="39" t="s">
        <v>51</v>
      </c>
      <c r="O9" s="59">
        <f>O8*$T$4</f>
        <v>9897.4002</v>
      </c>
      <c r="P9" s="74">
        <f t="shared" si="0"/>
        <v>29692.2006</v>
      </c>
    </row>
    <row r="10" spans="2:20" s="11" customFormat="1" hidden="1">
      <c r="C10" s="146" t="s">
        <v>56</v>
      </c>
      <c r="D10" s="51" t="s">
        <v>51</v>
      </c>
      <c r="E10" s="51" t="s">
        <v>51</v>
      </c>
      <c r="F10" s="51" t="s">
        <v>51</v>
      </c>
      <c r="G10" s="51" t="s">
        <v>51</v>
      </c>
      <c r="H10" s="51" t="s">
        <v>51</v>
      </c>
      <c r="I10" s="51">
        <v>0.05</v>
      </c>
      <c r="J10" s="51" t="s">
        <v>51</v>
      </c>
      <c r="K10" s="51" t="s">
        <v>51</v>
      </c>
      <c r="L10" s="51" t="s">
        <v>51</v>
      </c>
      <c r="M10" s="51" t="s">
        <v>51</v>
      </c>
      <c r="N10" s="51" t="s">
        <v>51</v>
      </c>
      <c r="O10" s="56" t="s">
        <v>51</v>
      </c>
      <c r="P10" s="73">
        <f t="shared" si="0"/>
        <v>0.05</v>
      </c>
    </row>
    <row r="11" spans="2:20" s="11" customFormat="1" ht="15.75" hidden="1" thickBot="1">
      <c r="C11" s="147"/>
      <c r="D11" s="52" t="s">
        <v>51</v>
      </c>
      <c r="E11" s="52" t="s">
        <v>51</v>
      </c>
      <c r="F11" s="52" t="s">
        <v>51</v>
      </c>
      <c r="G11" s="52" t="s">
        <v>51</v>
      </c>
      <c r="H11" s="52" t="s">
        <v>51</v>
      </c>
      <c r="I11" s="53">
        <f>I10*$T$4</f>
        <v>16495.667000000001</v>
      </c>
      <c r="J11" s="52" t="s">
        <v>51</v>
      </c>
      <c r="K11" s="52" t="s">
        <v>51</v>
      </c>
      <c r="L11" s="52" t="s">
        <v>51</v>
      </c>
      <c r="M11" s="52" t="s">
        <v>51</v>
      </c>
      <c r="N11" s="52" t="s">
        <v>51</v>
      </c>
      <c r="O11" s="57" t="s">
        <v>51</v>
      </c>
      <c r="P11" s="74">
        <f t="shared" si="0"/>
        <v>16495.667000000001</v>
      </c>
    </row>
    <row r="12" spans="2:20" hidden="1">
      <c r="C12" s="146" t="s">
        <v>57</v>
      </c>
      <c r="D12" s="54" t="s">
        <v>51</v>
      </c>
      <c r="E12" s="54" t="s">
        <v>51</v>
      </c>
      <c r="F12" s="54" t="s">
        <v>51</v>
      </c>
      <c r="G12" s="54" t="s">
        <v>51</v>
      </c>
      <c r="H12" s="54" t="s">
        <v>51</v>
      </c>
      <c r="I12" s="54" t="s">
        <v>51</v>
      </c>
      <c r="J12" s="54" t="s">
        <v>51</v>
      </c>
      <c r="K12" s="54" t="s">
        <v>51</v>
      </c>
      <c r="L12" s="54" t="s">
        <v>51</v>
      </c>
      <c r="M12" s="54" t="s">
        <v>51</v>
      </c>
      <c r="N12" s="54" t="s">
        <v>51</v>
      </c>
      <c r="O12" s="60" t="s">
        <v>51</v>
      </c>
      <c r="P12" s="73">
        <f t="shared" si="0"/>
        <v>0</v>
      </c>
    </row>
    <row r="13" spans="2:20" ht="15.75" hidden="1" thickBot="1">
      <c r="C13" s="147"/>
      <c r="D13" s="52" t="s">
        <v>51</v>
      </c>
      <c r="E13" s="52" t="s">
        <v>51</v>
      </c>
      <c r="F13" s="52" t="s">
        <v>51</v>
      </c>
      <c r="G13" s="52" t="s">
        <v>51</v>
      </c>
      <c r="H13" s="52" t="s">
        <v>51</v>
      </c>
      <c r="I13" s="52" t="s">
        <v>51</v>
      </c>
      <c r="J13" s="52" t="s">
        <v>51</v>
      </c>
      <c r="K13" s="52" t="s">
        <v>51</v>
      </c>
      <c r="L13" s="52" t="s">
        <v>51</v>
      </c>
      <c r="M13" s="52" t="s">
        <v>51</v>
      </c>
      <c r="N13" s="52" t="s">
        <v>51</v>
      </c>
      <c r="O13" s="57" t="s">
        <v>51</v>
      </c>
      <c r="P13" s="74">
        <f t="shared" si="0"/>
        <v>0</v>
      </c>
    </row>
    <row r="14" spans="2:20" s="11" customFormat="1" ht="15.75" hidden="1" thickBot="1">
      <c r="C14" s="33" t="s">
        <v>60</v>
      </c>
      <c r="D14" s="41">
        <f>SUM(D4,D6,D8,D10,D12)</f>
        <v>0.05</v>
      </c>
      <c r="E14" s="41">
        <f t="shared" ref="E14:O15" si="2">SUM(E4,E6,E8,E10,E12)</f>
        <v>0.16</v>
      </c>
      <c r="F14" s="41">
        <f t="shared" si="2"/>
        <v>0.16</v>
      </c>
      <c r="G14" s="41">
        <f t="shared" si="2"/>
        <v>0.16</v>
      </c>
      <c r="H14" s="41">
        <f t="shared" si="2"/>
        <v>0.16</v>
      </c>
      <c r="I14" s="41">
        <f t="shared" si="2"/>
        <v>0.08</v>
      </c>
      <c r="J14" s="41">
        <f t="shared" si="2"/>
        <v>0</v>
      </c>
      <c r="K14" s="41">
        <f t="shared" si="2"/>
        <v>0</v>
      </c>
      <c r="L14" s="41">
        <f t="shared" si="2"/>
        <v>0.03</v>
      </c>
      <c r="M14" s="41">
        <f t="shared" si="2"/>
        <v>0</v>
      </c>
      <c r="N14" s="41">
        <f t="shared" si="2"/>
        <v>0</v>
      </c>
      <c r="O14" s="61">
        <f t="shared" si="2"/>
        <v>0.03</v>
      </c>
      <c r="P14" s="63">
        <f t="shared" si="0"/>
        <v>0.83000000000000007</v>
      </c>
    </row>
    <row r="15" spans="2:20" s="11" customFormat="1" ht="15.75" hidden="1" thickBot="1">
      <c r="C15" s="33" t="s">
        <v>61</v>
      </c>
      <c r="D15" s="49">
        <f>SUM(D5,D7,D9,D11,D13)</f>
        <v>16495.667000000001</v>
      </c>
      <c r="E15" s="49">
        <f t="shared" si="2"/>
        <v>52786.134400000003</v>
      </c>
      <c r="F15" s="49">
        <f t="shared" si="2"/>
        <v>52786.134400000003</v>
      </c>
      <c r="G15" s="49">
        <f t="shared" si="2"/>
        <v>52786.134400000003</v>
      </c>
      <c r="H15" s="49">
        <f t="shared" si="2"/>
        <v>52786.134400000003</v>
      </c>
      <c r="I15" s="49">
        <f t="shared" si="2"/>
        <v>26393.067200000001</v>
      </c>
      <c r="J15" s="49">
        <f t="shared" si="2"/>
        <v>0</v>
      </c>
      <c r="K15" s="49">
        <f t="shared" si="2"/>
        <v>0</v>
      </c>
      <c r="L15" s="49">
        <f t="shared" si="2"/>
        <v>9897.4002</v>
      </c>
      <c r="M15" s="49">
        <f t="shared" si="2"/>
        <v>0</v>
      </c>
      <c r="N15" s="49">
        <f t="shared" si="2"/>
        <v>0</v>
      </c>
      <c r="O15" s="62">
        <f t="shared" si="2"/>
        <v>9897.4002</v>
      </c>
      <c r="P15" s="72">
        <f t="shared" si="0"/>
        <v>273828.0722</v>
      </c>
    </row>
    <row r="16" spans="2:20" ht="15" hidden="1" customHeight="1">
      <c r="B16" s="21"/>
      <c r="C16" s="149" t="s">
        <v>58</v>
      </c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</row>
    <row r="17" spans="3:17" hidden="1"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</row>
    <row r="18" spans="3:17" ht="15.75" thickBot="1"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3:17" ht="26.25" customHeight="1" thickBot="1">
      <c r="C19" s="127" t="s">
        <v>65</v>
      </c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9"/>
    </row>
    <row r="20" spans="3:17" ht="26.25" customHeight="1" thickBot="1">
      <c r="C20" s="45" t="s">
        <v>42</v>
      </c>
      <c r="D20" s="47">
        <v>13</v>
      </c>
      <c r="E20" s="47">
        <v>14</v>
      </c>
      <c r="F20" s="47">
        <v>15</v>
      </c>
      <c r="G20" s="47">
        <v>16</v>
      </c>
      <c r="H20" s="47">
        <v>17</v>
      </c>
      <c r="I20" s="47">
        <v>18</v>
      </c>
      <c r="J20" s="47">
        <v>19</v>
      </c>
      <c r="K20" s="47">
        <v>20</v>
      </c>
      <c r="L20" s="47">
        <v>21</v>
      </c>
      <c r="M20" s="47">
        <v>22</v>
      </c>
      <c r="N20" s="47">
        <v>23</v>
      </c>
      <c r="O20" s="68">
        <v>24</v>
      </c>
      <c r="P20" s="69" t="s">
        <v>63</v>
      </c>
      <c r="Q20" s="45" t="s">
        <v>62</v>
      </c>
    </row>
    <row r="21" spans="3:17" ht="20.25" customHeight="1">
      <c r="C21" s="146" t="s">
        <v>54</v>
      </c>
      <c r="D21" s="51" t="s">
        <v>51</v>
      </c>
      <c r="E21" s="51" t="s">
        <v>51</v>
      </c>
      <c r="F21" s="51" t="s">
        <v>51</v>
      </c>
      <c r="G21" s="51" t="s">
        <v>51</v>
      </c>
      <c r="H21" s="51" t="s">
        <v>51</v>
      </c>
      <c r="I21" s="51" t="s">
        <v>51</v>
      </c>
      <c r="J21" s="51" t="s">
        <v>51</v>
      </c>
      <c r="K21" s="51" t="s">
        <v>51</v>
      </c>
      <c r="L21" s="51" t="s">
        <v>51</v>
      </c>
      <c r="M21" s="51" t="s">
        <v>51</v>
      </c>
      <c r="N21" s="51" t="s">
        <v>51</v>
      </c>
      <c r="O21" s="56" t="s">
        <v>51</v>
      </c>
      <c r="P21" s="75">
        <f t="shared" ref="P21:P32" si="3">SUM(D21:O21)</f>
        <v>0</v>
      </c>
      <c r="Q21" s="70">
        <f t="shared" ref="Q21:Q28" si="4">P4+P21</f>
        <v>0.05</v>
      </c>
    </row>
    <row r="22" spans="3:17" ht="15.75" thickBot="1">
      <c r="C22" s="147"/>
      <c r="D22" s="52" t="s">
        <v>51</v>
      </c>
      <c r="E22" s="52" t="s">
        <v>51</v>
      </c>
      <c r="F22" s="52" t="s">
        <v>51</v>
      </c>
      <c r="G22" s="52" t="s">
        <v>51</v>
      </c>
      <c r="H22" s="52" t="s">
        <v>51</v>
      </c>
      <c r="I22" s="52" t="s">
        <v>51</v>
      </c>
      <c r="J22" s="52" t="s">
        <v>51</v>
      </c>
      <c r="K22" s="52" t="s">
        <v>51</v>
      </c>
      <c r="L22" s="52" t="s">
        <v>51</v>
      </c>
      <c r="M22" s="52" t="s">
        <v>51</v>
      </c>
      <c r="N22" s="52" t="s">
        <v>51</v>
      </c>
      <c r="O22" s="57" t="s">
        <v>51</v>
      </c>
      <c r="P22" s="76">
        <f t="shared" si="3"/>
        <v>0</v>
      </c>
      <c r="Q22" s="79">
        <f t="shared" si="4"/>
        <v>16495.667000000001</v>
      </c>
    </row>
    <row r="23" spans="3:17">
      <c r="C23" s="146" t="s">
        <v>55</v>
      </c>
      <c r="D23" s="51" t="s">
        <v>51</v>
      </c>
      <c r="E23" s="51" t="s">
        <v>51</v>
      </c>
      <c r="F23" s="51" t="s">
        <v>51</v>
      </c>
      <c r="G23" s="51" t="s">
        <v>51</v>
      </c>
      <c r="H23" s="51" t="s">
        <v>51</v>
      </c>
      <c r="I23" s="51" t="s">
        <v>51</v>
      </c>
      <c r="J23" s="51" t="s">
        <v>51</v>
      </c>
      <c r="K23" s="51" t="s">
        <v>51</v>
      </c>
      <c r="L23" s="51" t="s">
        <v>51</v>
      </c>
      <c r="M23" s="51" t="s">
        <v>51</v>
      </c>
      <c r="N23" s="51" t="s">
        <v>51</v>
      </c>
      <c r="O23" s="56" t="s">
        <v>51</v>
      </c>
      <c r="P23" s="75">
        <f t="shared" si="3"/>
        <v>0</v>
      </c>
      <c r="Q23" s="70">
        <f t="shared" si="4"/>
        <v>0.64</v>
      </c>
    </row>
    <row r="24" spans="3:17" ht="15.75" thickBot="1">
      <c r="C24" s="147"/>
      <c r="D24" s="52" t="s">
        <v>51</v>
      </c>
      <c r="E24" s="52" t="s">
        <v>51</v>
      </c>
      <c r="F24" s="52" t="s">
        <v>51</v>
      </c>
      <c r="G24" s="52" t="s">
        <v>51</v>
      </c>
      <c r="H24" s="52" t="s">
        <v>51</v>
      </c>
      <c r="I24" s="52" t="s">
        <v>51</v>
      </c>
      <c r="J24" s="52" t="s">
        <v>51</v>
      </c>
      <c r="K24" s="52" t="s">
        <v>51</v>
      </c>
      <c r="L24" s="52" t="s">
        <v>51</v>
      </c>
      <c r="M24" s="52" t="s">
        <v>51</v>
      </c>
      <c r="N24" s="52" t="s">
        <v>51</v>
      </c>
      <c r="O24" s="57" t="s">
        <v>51</v>
      </c>
      <c r="P24" s="76">
        <f t="shared" si="3"/>
        <v>0</v>
      </c>
      <c r="Q24" s="79">
        <f t="shared" si="4"/>
        <v>211144.53760000001</v>
      </c>
    </row>
    <row r="25" spans="3:17">
      <c r="C25" s="148" t="s">
        <v>44</v>
      </c>
      <c r="D25" s="35" t="s">
        <v>51</v>
      </c>
      <c r="E25" s="35" t="s">
        <v>51</v>
      </c>
      <c r="F25" s="35">
        <v>0.03</v>
      </c>
      <c r="G25" s="35" t="s">
        <v>51</v>
      </c>
      <c r="H25" s="35" t="s">
        <v>51</v>
      </c>
      <c r="I25" s="35">
        <v>0.03</v>
      </c>
      <c r="J25" s="35" t="s">
        <v>51</v>
      </c>
      <c r="K25" s="35" t="s">
        <v>51</v>
      </c>
      <c r="L25" s="35">
        <v>0.03</v>
      </c>
      <c r="M25" s="35" t="s">
        <v>51</v>
      </c>
      <c r="N25" s="35" t="s">
        <v>51</v>
      </c>
      <c r="O25" s="58">
        <v>0.03</v>
      </c>
      <c r="P25" s="75">
        <f t="shared" si="3"/>
        <v>0.12</v>
      </c>
      <c r="Q25" s="70">
        <f t="shared" si="4"/>
        <v>0.21</v>
      </c>
    </row>
    <row r="26" spans="3:17" ht="15.75" thickBot="1">
      <c r="C26" s="148"/>
      <c r="D26" s="39" t="s">
        <v>51</v>
      </c>
      <c r="E26" s="39" t="s">
        <v>51</v>
      </c>
      <c r="F26" s="50">
        <f>F25*$T$4</f>
        <v>9897.4002</v>
      </c>
      <c r="G26" s="39" t="s">
        <v>51</v>
      </c>
      <c r="H26" s="39" t="s">
        <v>51</v>
      </c>
      <c r="I26" s="50">
        <f>I25*$T$4</f>
        <v>9897.4002</v>
      </c>
      <c r="J26" s="39" t="s">
        <v>51</v>
      </c>
      <c r="K26" s="39" t="s">
        <v>51</v>
      </c>
      <c r="L26" s="50">
        <f>L25*$T$4</f>
        <v>9897.4002</v>
      </c>
      <c r="M26" s="39" t="s">
        <v>51</v>
      </c>
      <c r="N26" s="39" t="s">
        <v>51</v>
      </c>
      <c r="O26" s="59">
        <f>O25*$T$4</f>
        <v>9897.4002</v>
      </c>
      <c r="P26" s="76">
        <f t="shared" si="3"/>
        <v>39589.6008</v>
      </c>
      <c r="Q26" s="79">
        <f t="shared" si="4"/>
        <v>69281.801399999997</v>
      </c>
    </row>
    <row r="27" spans="3:17">
      <c r="C27" s="146" t="s">
        <v>56</v>
      </c>
      <c r="D27" s="51" t="s">
        <v>51</v>
      </c>
      <c r="E27" s="51" t="s">
        <v>51</v>
      </c>
      <c r="F27" s="51" t="s">
        <v>51</v>
      </c>
      <c r="G27" s="51" t="s">
        <v>51</v>
      </c>
      <c r="H27" s="51" t="s">
        <v>51</v>
      </c>
      <c r="I27" s="51" t="s">
        <v>51</v>
      </c>
      <c r="J27" s="51" t="s">
        <v>51</v>
      </c>
      <c r="K27" s="51" t="s">
        <v>51</v>
      </c>
      <c r="L27" s="51" t="s">
        <v>51</v>
      </c>
      <c r="M27" s="51" t="s">
        <v>51</v>
      </c>
      <c r="N27" s="51" t="s">
        <v>51</v>
      </c>
      <c r="O27" s="56" t="s">
        <v>51</v>
      </c>
      <c r="P27" s="75">
        <f t="shared" si="3"/>
        <v>0</v>
      </c>
      <c r="Q27" s="70">
        <f t="shared" si="4"/>
        <v>0.05</v>
      </c>
    </row>
    <row r="28" spans="3:17" ht="15.75" thickBot="1">
      <c r="C28" s="147"/>
      <c r="D28" s="52" t="s">
        <v>51</v>
      </c>
      <c r="E28" s="52" t="s">
        <v>51</v>
      </c>
      <c r="F28" s="52" t="s">
        <v>51</v>
      </c>
      <c r="G28" s="52" t="s">
        <v>51</v>
      </c>
      <c r="H28" s="52" t="s">
        <v>51</v>
      </c>
      <c r="I28" s="52" t="s">
        <v>51</v>
      </c>
      <c r="J28" s="52" t="s">
        <v>51</v>
      </c>
      <c r="K28" s="52" t="s">
        <v>51</v>
      </c>
      <c r="L28" s="52" t="s">
        <v>51</v>
      </c>
      <c r="M28" s="52" t="s">
        <v>51</v>
      </c>
      <c r="N28" s="52" t="s">
        <v>51</v>
      </c>
      <c r="O28" s="57" t="s">
        <v>51</v>
      </c>
      <c r="P28" s="76">
        <f t="shared" si="3"/>
        <v>0</v>
      </c>
      <c r="Q28" s="79">
        <f t="shared" si="4"/>
        <v>16495.667000000001</v>
      </c>
    </row>
    <row r="29" spans="3:17">
      <c r="C29" s="146" t="s">
        <v>57</v>
      </c>
      <c r="D29" s="54" t="s">
        <v>51</v>
      </c>
      <c r="E29" s="54" t="s">
        <v>51</v>
      </c>
      <c r="F29" s="54" t="s">
        <v>51</v>
      </c>
      <c r="G29" s="54" t="s">
        <v>51</v>
      </c>
      <c r="H29" s="54" t="s">
        <v>51</v>
      </c>
      <c r="I29" s="55">
        <v>0.05</v>
      </c>
      <c r="J29" s="54" t="s">
        <v>51</v>
      </c>
      <c r="K29" s="54" t="s">
        <v>51</v>
      </c>
      <c r="L29" s="54" t="s">
        <v>51</v>
      </c>
      <c r="M29" s="54" t="s">
        <v>51</v>
      </c>
      <c r="N29" s="54" t="s">
        <v>51</v>
      </c>
      <c r="O29" s="60" t="s">
        <v>51</v>
      </c>
      <c r="P29" s="75">
        <f t="shared" si="3"/>
        <v>0.05</v>
      </c>
      <c r="Q29" s="70">
        <f>P29+P12</f>
        <v>0.05</v>
      </c>
    </row>
    <row r="30" spans="3:17" ht="15.75" thickBot="1">
      <c r="C30" s="147"/>
      <c r="D30" s="52" t="s">
        <v>51</v>
      </c>
      <c r="E30" s="52" t="s">
        <v>51</v>
      </c>
      <c r="F30" s="52" t="s">
        <v>51</v>
      </c>
      <c r="G30" s="52" t="s">
        <v>51</v>
      </c>
      <c r="H30" s="52" t="s">
        <v>51</v>
      </c>
      <c r="I30" s="53">
        <f>I29*$T$4</f>
        <v>16495.667000000001</v>
      </c>
      <c r="J30" s="52" t="s">
        <v>51</v>
      </c>
      <c r="K30" s="52" t="s">
        <v>51</v>
      </c>
      <c r="L30" s="52" t="s">
        <v>51</v>
      </c>
      <c r="M30" s="52" t="s">
        <v>51</v>
      </c>
      <c r="N30" s="52" t="s">
        <v>51</v>
      </c>
      <c r="O30" s="57" t="s">
        <v>51</v>
      </c>
      <c r="P30" s="76">
        <f t="shared" si="3"/>
        <v>16495.667000000001</v>
      </c>
      <c r="Q30" s="79">
        <f>P13+P30</f>
        <v>16495.667000000001</v>
      </c>
    </row>
    <row r="31" spans="3:17" ht="15.75" thickBot="1">
      <c r="C31" s="33" t="s">
        <v>60</v>
      </c>
      <c r="D31" s="41">
        <f t="shared" ref="D31:O31" si="5">SUM(D21,D23,D25,D27,D29)</f>
        <v>0</v>
      </c>
      <c r="E31" s="41">
        <f t="shared" si="5"/>
        <v>0</v>
      </c>
      <c r="F31" s="41">
        <f t="shared" si="5"/>
        <v>0.03</v>
      </c>
      <c r="G31" s="41">
        <f t="shared" si="5"/>
        <v>0</v>
      </c>
      <c r="H31" s="41">
        <f t="shared" si="5"/>
        <v>0</v>
      </c>
      <c r="I31" s="41">
        <f t="shared" si="5"/>
        <v>0.08</v>
      </c>
      <c r="J31" s="41">
        <f t="shared" si="5"/>
        <v>0</v>
      </c>
      <c r="K31" s="41">
        <f t="shared" si="5"/>
        <v>0</v>
      </c>
      <c r="L31" s="41">
        <f t="shared" si="5"/>
        <v>0.03</v>
      </c>
      <c r="M31" s="41">
        <f t="shared" si="5"/>
        <v>0</v>
      </c>
      <c r="N31" s="41">
        <f t="shared" si="5"/>
        <v>0</v>
      </c>
      <c r="O31" s="61">
        <f t="shared" si="5"/>
        <v>0.03</v>
      </c>
      <c r="P31" s="71">
        <f t="shared" si="3"/>
        <v>0.17</v>
      </c>
      <c r="Q31" s="77">
        <f>SUM(P14+P31)</f>
        <v>1</v>
      </c>
    </row>
    <row r="32" spans="3:17" ht="15.75" thickBot="1">
      <c r="C32" s="33" t="s">
        <v>61</v>
      </c>
      <c r="D32" s="49">
        <f t="shared" ref="D32:O32" si="6">SUM(D22,D24,D26,D28,D30)</f>
        <v>0</v>
      </c>
      <c r="E32" s="49">
        <f t="shared" si="6"/>
        <v>0</v>
      </c>
      <c r="F32" s="49">
        <f t="shared" si="6"/>
        <v>9897.4002</v>
      </c>
      <c r="G32" s="49">
        <f t="shared" si="6"/>
        <v>0</v>
      </c>
      <c r="H32" s="49">
        <f t="shared" si="6"/>
        <v>0</v>
      </c>
      <c r="I32" s="49">
        <f t="shared" si="6"/>
        <v>26393.067200000001</v>
      </c>
      <c r="J32" s="49">
        <f t="shared" si="6"/>
        <v>0</v>
      </c>
      <c r="K32" s="49">
        <f t="shared" si="6"/>
        <v>0</v>
      </c>
      <c r="L32" s="49">
        <f t="shared" si="6"/>
        <v>9897.4002</v>
      </c>
      <c r="M32" s="49">
        <f t="shared" si="6"/>
        <v>0</v>
      </c>
      <c r="N32" s="49">
        <f t="shared" si="6"/>
        <v>0</v>
      </c>
      <c r="O32" s="62">
        <f t="shared" si="6"/>
        <v>9897.4002</v>
      </c>
      <c r="P32" s="78">
        <f t="shared" si="3"/>
        <v>56085.267800000001</v>
      </c>
      <c r="Q32" s="65">
        <f>SUM(P32,P15)</f>
        <v>329913.33999999997</v>
      </c>
    </row>
    <row r="33" spans="2:16" ht="15" customHeight="1">
      <c r="B33" s="21"/>
      <c r="C33" s="149" t="s">
        <v>58</v>
      </c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</row>
    <row r="34" spans="2:16"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</row>
  </sheetData>
  <mergeCells count="14">
    <mergeCell ref="C12:C13"/>
    <mergeCell ref="C2:P2"/>
    <mergeCell ref="C4:C5"/>
    <mergeCell ref="C6:C7"/>
    <mergeCell ref="C8:C9"/>
    <mergeCell ref="C10:C11"/>
    <mergeCell ref="C29:C30"/>
    <mergeCell ref="C33:P34"/>
    <mergeCell ref="C16:P17"/>
    <mergeCell ref="C19:Q19"/>
    <mergeCell ref="C21:C22"/>
    <mergeCell ref="C23:C24"/>
    <mergeCell ref="C25:C26"/>
    <mergeCell ref="C27:C2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4" orientation="landscape" r:id="rId1"/>
  <headerFooter>
    <oddHeader>&amp;Lglendamd&amp;CPágina &amp;P&amp;R&amp;D</oddHeader>
  </headerFooter>
  <colBreaks count="1" manualBreakCount="1">
    <brk id="17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" sqref="B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B2:P15"/>
  <sheetViews>
    <sheetView workbookViewId="0">
      <selection activeCell="F20" sqref="F20"/>
    </sheetView>
  </sheetViews>
  <sheetFormatPr defaultRowHeight="15"/>
  <cols>
    <col min="2" max="2" width="45.7109375" bestFit="1" customWidth="1"/>
    <col min="3" max="4" width="7.5703125" bestFit="1" customWidth="1"/>
    <col min="5" max="5" width="9.42578125" bestFit="1" customWidth="1"/>
    <col min="6" max="7" width="7.5703125" bestFit="1" customWidth="1"/>
    <col min="8" max="8" width="9.42578125" bestFit="1" customWidth="1"/>
    <col min="9" max="10" width="7.5703125" bestFit="1" customWidth="1"/>
    <col min="11" max="11" width="9.42578125" bestFit="1" customWidth="1"/>
    <col min="12" max="13" width="7.5703125" bestFit="1" customWidth="1"/>
    <col min="14" max="15" width="9.42578125" bestFit="1" customWidth="1"/>
    <col min="16" max="16" width="8.7109375" bestFit="1" customWidth="1"/>
  </cols>
  <sheetData>
    <row r="2" spans="2:16">
      <c r="B2" s="151" t="s">
        <v>65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2"/>
    </row>
    <row r="3" spans="2:16" ht="33.75">
      <c r="B3" s="84" t="s">
        <v>42</v>
      </c>
      <c r="C3" s="85">
        <v>13</v>
      </c>
      <c r="D3" s="85">
        <v>14</v>
      </c>
      <c r="E3" s="85">
        <v>15</v>
      </c>
      <c r="F3" s="85">
        <v>16</v>
      </c>
      <c r="G3" s="85">
        <v>17</v>
      </c>
      <c r="H3" s="85">
        <v>18</v>
      </c>
      <c r="I3" s="85">
        <v>19</v>
      </c>
      <c r="J3" s="85">
        <v>20</v>
      </c>
      <c r="K3" s="85">
        <v>21</v>
      </c>
      <c r="L3" s="85">
        <v>22</v>
      </c>
      <c r="M3" s="85">
        <v>23</v>
      </c>
      <c r="N3" s="85">
        <v>24</v>
      </c>
      <c r="O3" s="84" t="s">
        <v>63</v>
      </c>
      <c r="P3" s="84" t="s">
        <v>62</v>
      </c>
    </row>
    <row r="4" spans="2:16">
      <c r="B4" s="104" t="s">
        <v>54</v>
      </c>
      <c r="C4" s="86" t="s">
        <v>51</v>
      </c>
      <c r="D4" s="86" t="s">
        <v>51</v>
      </c>
      <c r="E4" s="86" t="s">
        <v>51</v>
      </c>
      <c r="F4" s="86" t="s">
        <v>51</v>
      </c>
      <c r="G4" s="86" t="s">
        <v>51</v>
      </c>
      <c r="H4" s="86" t="s">
        <v>51</v>
      </c>
      <c r="I4" s="86" t="s">
        <v>51</v>
      </c>
      <c r="J4" s="86" t="s">
        <v>51</v>
      </c>
      <c r="K4" s="86" t="s">
        <v>51</v>
      </c>
      <c r="L4" s="86" t="s">
        <v>51</v>
      </c>
      <c r="M4" s="86" t="s">
        <v>51</v>
      </c>
      <c r="N4" s="86" t="s">
        <v>51</v>
      </c>
      <c r="O4" s="87">
        <f t="shared" ref="O4:O15" si="0">SUM(C4:N4)</f>
        <v>0</v>
      </c>
      <c r="P4" s="86" t="e">
        <f>#REF!+O4</f>
        <v>#REF!</v>
      </c>
    </row>
    <row r="5" spans="2:16">
      <c r="B5" s="104"/>
      <c r="C5" s="86" t="s">
        <v>51</v>
      </c>
      <c r="D5" s="86" t="s">
        <v>51</v>
      </c>
      <c r="E5" s="86" t="s">
        <v>51</v>
      </c>
      <c r="F5" s="86" t="s">
        <v>51</v>
      </c>
      <c r="G5" s="86" t="s">
        <v>51</v>
      </c>
      <c r="H5" s="86" t="s">
        <v>51</v>
      </c>
      <c r="I5" s="86" t="s">
        <v>51</v>
      </c>
      <c r="J5" s="86" t="s">
        <v>51</v>
      </c>
      <c r="K5" s="86" t="s">
        <v>51</v>
      </c>
      <c r="L5" s="86" t="s">
        <v>51</v>
      </c>
      <c r="M5" s="86" t="s">
        <v>51</v>
      </c>
      <c r="N5" s="86" t="s">
        <v>51</v>
      </c>
      <c r="O5" s="89">
        <f t="shared" si="0"/>
        <v>0</v>
      </c>
      <c r="P5" s="88" t="e">
        <f>#REF!+O5</f>
        <v>#REF!</v>
      </c>
    </row>
    <row r="6" spans="2:16">
      <c r="B6" s="104" t="s">
        <v>55</v>
      </c>
      <c r="C6" s="86" t="s">
        <v>51</v>
      </c>
      <c r="D6" s="86" t="s">
        <v>51</v>
      </c>
      <c r="E6" s="86" t="s">
        <v>51</v>
      </c>
      <c r="F6" s="86" t="s">
        <v>51</v>
      </c>
      <c r="G6" s="86" t="s">
        <v>51</v>
      </c>
      <c r="H6" s="86" t="s">
        <v>51</v>
      </c>
      <c r="I6" s="86" t="s">
        <v>51</v>
      </c>
      <c r="J6" s="86" t="s">
        <v>51</v>
      </c>
      <c r="K6" s="86" t="s">
        <v>51</v>
      </c>
      <c r="L6" s="86" t="s">
        <v>51</v>
      </c>
      <c r="M6" s="86" t="s">
        <v>51</v>
      </c>
      <c r="N6" s="86" t="s">
        <v>51</v>
      </c>
      <c r="O6" s="87">
        <f t="shared" si="0"/>
        <v>0</v>
      </c>
      <c r="P6" s="86" t="e">
        <f>#REF!+O6</f>
        <v>#REF!</v>
      </c>
    </row>
    <row r="7" spans="2:16">
      <c r="B7" s="104"/>
      <c r="C7" s="86" t="s">
        <v>51</v>
      </c>
      <c r="D7" s="86" t="s">
        <v>51</v>
      </c>
      <c r="E7" s="86" t="s">
        <v>51</v>
      </c>
      <c r="F7" s="86" t="s">
        <v>51</v>
      </c>
      <c r="G7" s="86" t="s">
        <v>51</v>
      </c>
      <c r="H7" s="86" t="s">
        <v>51</v>
      </c>
      <c r="I7" s="86" t="s">
        <v>51</v>
      </c>
      <c r="J7" s="86" t="s">
        <v>51</v>
      </c>
      <c r="K7" s="86" t="s">
        <v>51</v>
      </c>
      <c r="L7" s="86" t="s">
        <v>51</v>
      </c>
      <c r="M7" s="86" t="s">
        <v>51</v>
      </c>
      <c r="N7" s="86" t="s">
        <v>51</v>
      </c>
      <c r="O7" s="89">
        <f t="shared" si="0"/>
        <v>0</v>
      </c>
      <c r="P7" s="88" t="e">
        <f>#REF!+O7</f>
        <v>#REF!</v>
      </c>
    </row>
    <row r="8" spans="2:16">
      <c r="B8" s="104" t="s">
        <v>71</v>
      </c>
      <c r="C8" s="86" t="s">
        <v>51</v>
      </c>
      <c r="D8" s="86" t="s">
        <v>51</v>
      </c>
      <c r="E8" s="86" t="e">
        <f>E9/$D$2</f>
        <v>#DIV/0!</v>
      </c>
      <c r="F8" s="86" t="s">
        <v>51</v>
      </c>
      <c r="G8" s="86" t="s">
        <v>51</v>
      </c>
      <c r="H8" s="86" t="e">
        <f>H9/$D$2</f>
        <v>#DIV/0!</v>
      </c>
      <c r="I8" s="86" t="s">
        <v>51</v>
      </c>
      <c r="J8" s="86" t="s">
        <v>51</v>
      </c>
      <c r="K8" s="86" t="e">
        <f>K9/$D$2</f>
        <v>#DIV/0!</v>
      </c>
      <c r="L8" s="86" t="s">
        <v>51</v>
      </c>
      <c r="M8" s="86" t="s">
        <v>51</v>
      </c>
      <c r="N8" s="86" t="e">
        <f>N9/$D$2</f>
        <v>#DIV/0!</v>
      </c>
      <c r="O8" s="87" t="e">
        <f t="shared" si="0"/>
        <v>#DIV/0!</v>
      </c>
      <c r="P8" s="86" t="e">
        <f>#REF!+O8</f>
        <v>#REF!</v>
      </c>
    </row>
    <row r="9" spans="2:16">
      <c r="B9" s="104"/>
      <c r="C9" s="86" t="s">
        <v>51</v>
      </c>
      <c r="D9" s="86" t="s">
        <v>51</v>
      </c>
      <c r="E9" s="88">
        <f>$D$2*0.02</f>
        <v>0</v>
      </c>
      <c r="F9" s="86" t="s">
        <v>51</v>
      </c>
      <c r="G9" s="86" t="s">
        <v>51</v>
      </c>
      <c r="H9" s="88">
        <f>$D$2*0.02</f>
        <v>0</v>
      </c>
      <c r="I9" s="86" t="s">
        <v>51</v>
      </c>
      <c r="J9" s="86" t="s">
        <v>51</v>
      </c>
      <c r="K9" s="88">
        <f>$D$2*0.02</f>
        <v>0</v>
      </c>
      <c r="L9" s="86" t="s">
        <v>51</v>
      </c>
      <c r="M9" s="86" t="s">
        <v>51</v>
      </c>
      <c r="N9" s="88">
        <f>$D$2*0.02</f>
        <v>0</v>
      </c>
      <c r="O9" s="89">
        <f t="shared" si="0"/>
        <v>0</v>
      </c>
      <c r="P9" s="88" t="e">
        <f>#REF!+O9</f>
        <v>#REF!</v>
      </c>
    </row>
    <row r="10" spans="2:16">
      <c r="B10" s="104" t="s">
        <v>56</v>
      </c>
      <c r="C10" s="86" t="s">
        <v>51</v>
      </c>
      <c r="D10" s="86" t="s">
        <v>51</v>
      </c>
      <c r="E10" s="86" t="s">
        <v>51</v>
      </c>
      <c r="F10" s="86" t="s">
        <v>51</v>
      </c>
      <c r="G10" s="86" t="s">
        <v>51</v>
      </c>
      <c r="H10" s="86" t="s">
        <v>51</v>
      </c>
      <c r="I10" s="86" t="s">
        <v>51</v>
      </c>
      <c r="J10" s="86" t="s">
        <v>51</v>
      </c>
      <c r="K10" s="86" t="s">
        <v>51</v>
      </c>
      <c r="L10" s="86" t="s">
        <v>51</v>
      </c>
      <c r="M10" s="86" t="s">
        <v>51</v>
      </c>
      <c r="N10" s="86" t="s">
        <v>51</v>
      </c>
      <c r="O10" s="87">
        <f t="shared" si="0"/>
        <v>0</v>
      </c>
      <c r="P10" s="86" t="e">
        <f>#REF!+O10</f>
        <v>#REF!</v>
      </c>
    </row>
    <row r="11" spans="2:16">
      <c r="B11" s="104"/>
      <c r="C11" s="86" t="s">
        <v>51</v>
      </c>
      <c r="D11" s="86" t="s">
        <v>51</v>
      </c>
      <c r="E11" s="86" t="s">
        <v>51</v>
      </c>
      <c r="F11" s="86" t="s">
        <v>51</v>
      </c>
      <c r="G11" s="86" t="s">
        <v>51</v>
      </c>
      <c r="H11" s="86" t="s">
        <v>51</v>
      </c>
      <c r="I11" s="86" t="s">
        <v>51</v>
      </c>
      <c r="J11" s="86" t="s">
        <v>51</v>
      </c>
      <c r="K11" s="86" t="s">
        <v>51</v>
      </c>
      <c r="L11" s="86" t="s">
        <v>51</v>
      </c>
      <c r="M11" s="86" t="s">
        <v>51</v>
      </c>
      <c r="N11" s="86" t="s">
        <v>51</v>
      </c>
      <c r="O11" s="89">
        <f t="shared" si="0"/>
        <v>0</v>
      </c>
      <c r="P11" s="88" t="e">
        <f>#REF!+O11</f>
        <v>#REF!</v>
      </c>
    </row>
    <row r="12" spans="2:16">
      <c r="B12" s="104" t="s">
        <v>72</v>
      </c>
      <c r="C12" s="86" t="s">
        <v>51</v>
      </c>
      <c r="D12" s="86" t="s">
        <v>51</v>
      </c>
      <c r="E12" s="86" t="s">
        <v>51</v>
      </c>
      <c r="F12" s="86" t="s">
        <v>51</v>
      </c>
      <c r="G12" s="86" t="s">
        <v>51</v>
      </c>
      <c r="H12" s="86" t="e">
        <f>H13/$D$2</f>
        <v>#REF!</v>
      </c>
      <c r="I12" s="86" t="s">
        <v>51</v>
      </c>
      <c r="J12" s="86" t="s">
        <v>51</v>
      </c>
      <c r="K12" s="86" t="s">
        <v>51</v>
      </c>
      <c r="L12" s="86" t="s">
        <v>51</v>
      </c>
      <c r="M12" s="86" t="s">
        <v>51</v>
      </c>
      <c r="N12" s="86" t="s">
        <v>51</v>
      </c>
      <c r="O12" s="87" t="e">
        <f t="shared" si="0"/>
        <v>#REF!</v>
      </c>
      <c r="P12" s="86" t="e">
        <f>O12+#REF!</f>
        <v>#REF!</v>
      </c>
    </row>
    <row r="13" spans="2:16">
      <c r="B13" s="104"/>
      <c r="C13" s="86" t="s">
        <v>51</v>
      </c>
      <c r="D13" s="86" t="s">
        <v>51</v>
      </c>
      <c r="E13" s="86" t="s">
        <v>51</v>
      </c>
      <c r="F13" s="86" t="s">
        <v>51</v>
      </c>
      <c r="G13" s="86" t="s">
        <v>51</v>
      </c>
      <c r="H13" s="88" t="e">
        <f>#REF!*0.15</f>
        <v>#REF!</v>
      </c>
      <c r="I13" s="86" t="s">
        <v>51</v>
      </c>
      <c r="J13" s="86" t="s">
        <v>51</v>
      </c>
      <c r="K13" s="86" t="s">
        <v>51</v>
      </c>
      <c r="L13" s="86" t="s">
        <v>51</v>
      </c>
      <c r="M13" s="86" t="s">
        <v>51</v>
      </c>
      <c r="N13" s="86" t="s">
        <v>51</v>
      </c>
      <c r="O13" s="89" t="e">
        <f t="shared" si="0"/>
        <v>#REF!</v>
      </c>
      <c r="P13" s="88" t="e">
        <f>#REF!+O13</f>
        <v>#REF!</v>
      </c>
    </row>
    <row r="14" spans="2:16">
      <c r="B14" s="90" t="s">
        <v>60</v>
      </c>
      <c r="C14" s="86">
        <f t="shared" ref="C14:N15" si="1">SUM(C4,C6,C8,C10,C12)</f>
        <v>0</v>
      </c>
      <c r="D14" s="86">
        <f t="shared" si="1"/>
        <v>0</v>
      </c>
      <c r="E14" s="86" t="e">
        <f t="shared" si="1"/>
        <v>#DIV/0!</v>
      </c>
      <c r="F14" s="86">
        <f t="shared" si="1"/>
        <v>0</v>
      </c>
      <c r="G14" s="86">
        <f t="shared" si="1"/>
        <v>0</v>
      </c>
      <c r="H14" s="86" t="e">
        <f t="shared" si="1"/>
        <v>#DIV/0!</v>
      </c>
      <c r="I14" s="86">
        <f t="shared" si="1"/>
        <v>0</v>
      </c>
      <c r="J14" s="86">
        <f t="shared" si="1"/>
        <v>0</v>
      </c>
      <c r="K14" s="86" t="e">
        <f t="shared" si="1"/>
        <v>#DIV/0!</v>
      </c>
      <c r="L14" s="86">
        <f t="shared" si="1"/>
        <v>0</v>
      </c>
      <c r="M14" s="86">
        <f t="shared" si="1"/>
        <v>0</v>
      </c>
      <c r="N14" s="86" t="e">
        <f t="shared" si="1"/>
        <v>#DIV/0!</v>
      </c>
      <c r="O14" s="91" t="e">
        <f t="shared" si="0"/>
        <v>#DIV/0!</v>
      </c>
      <c r="P14" s="92" t="e">
        <f>SUM(#REF!+O14)</f>
        <v>#REF!</v>
      </c>
    </row>
    <row r="15" spans="2:16">
      <c r="B15" s="90" t="s">
        <v>61</v>
      </c>
      <c r="C15" s="88">
        <f t="shared" si="1"/>
        <v>0</v>
      </c>
      <c r="D15" s="88">
        <f t="shared" si="1"/>
        <v>0</v>
      </c>
      <c r="E15" s="88">
        <f t="shared" si="1"/>
        <v>0</v>
      </c>
      <c r="F15" s="88">
        <f t="shared" si="1"/>
        <v>0</v>
      </c>
      <c r="G15" s="88">
        <f t="shared" si="1"/>
        <v>0</v>
      </c>
      <c r="H15" s="88" t="e">
        <f t="shared" si="1"/>
        <v>#REF!</v>
      </c>
      <c r="I15" s="88">
        <f t="shared" si="1"/>
        <v>0</v>
      </c>
      <c r="J15" s="88">
        <f t="shared" si="1"/>
        <v>0</v>
      </c>
      <c r="K15" s="88">
        <f t="shared" si="1"/>
        <v>0</v>
      </c>
      <c r="L15" s="88">
        <f t="shared" si="1"/>
        <v>0</v>
      </c>
      <c r="M15" s="88">
        <f t="shared" si="1"/>
        <v>0</v>
      </c>
      <c r="N15" s="88">
        <f t="shared" si="1"/>
        <v>0</v>
      </c>
      <c r="O15" s="93" t="e">
        <f t="shared" si="0"/>
        <v>#REF!</v>
      </c>
      <c r="P15" s="94" t="e">
        <f>SUM(O15,#REF!)</f>
        <v>#REF!</v>
      </c>
    </row>
  </sheetData>
  <mergeCells count="6">
    <mergeCell ref="B12:B13"/>
    <mergeCell ref="B2:P2"/>
    <mergeCell ref="B4:B5"/>
    <mergeCell ref="B6:B7"/>
    <mergeCell ref="B8:B9"/>
    <mergeCell ref="B10:B11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FINANCEIRO (2)</vt:lpstr>
      <vt:lpstr>Plantio</vt:lpstr>
      <vt:lpstr>Orçamentos</vt:lpstr>
      <vt:lpstr>CRONOGRAMA</vt:lpstr>
      <vt:lpstr>FINANCEIRO</vt:lpstr>
      <vt:lpstr>FINANCEIRO (3)</vt:lpstr>
      <vt:lpstr>Ano 1</vt:lpstr>
      <vt:lpstr>Ano 2</vt:lpstr>
      <vt:lpstr>Ano 3</vt:lpstr>
      <vt:lpstr>CRONOGRAMA!Area_de_impressao</vt:lpstr>
      <vt:lpstr>FINANCEIRO!Area_de_impressao</vt:lpstr>
      <vt:lpstr>'FINANCEIRO (2)'!Area_de_impressao</vt:lpstr>
      <vt:lpstr>'FINANCEIRO (3)'!Area_de_impressao</vt:lpstr>
      <vt:lpstr>Orçamentos!Area_de_impressao</vt:lpstr>
      <vt:lpstr>Plantio!Area_de_impressao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2024-11-25T11:34:26Z</dcterms:modified>
</cp:coreProperties>
</file>